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rozpočty\2025\"/>
    </mc:Choice>
  </mc:AlternateContent>
  <xr:revisionPtr revIDLastSave="0" documentId="13_ncr:1_{D45F2903-6731-4D74-8562-FB68D01562A0}" xr6:coauthVersionLast="47" xr6:coauthVersionMax="47" xr10:uidLastSave="{00000000-0000-0000-0000-000000000000}"/>
  <bookViews>
    <workbookView xWindow="-120" yWindow="-120" windowWidth="29040" windowHeight="17640" xr2:uid="{344F2100-BA80-40C6-9A27-6A6B3A5E4550}"/>
  </bookViews>
  <sheets>
    <sheet name="Para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2" i="3" l="1"/>
  <c r="J336" i="3"/>
  <c r="H336" i="3"/>
  <c r="G336" i="3"/>
  <c r="F336" i="3"/>
  <c r="E336" i="3"/>
  <c r="D336" i="3"/>
  <c r="J331" i="3"/>
  <c r="G331" i="3"/>
  <c r="F331" i="3"/>
  <c r="E331" i="3"/>
  <c r="D331" i="3"/>
  <c r="H329" i="3"/>
  <c r="H331" i="3" s="1"/>
  <c r="H326" i="3"/>
  <c r="G326" i="3"/>
  <c r="F326" i="3"/>
  <c r="E326" i="3"/>
  <c r="D326" i="3"/>
  <c r="J325" i="3"/>
  <c r="J327" i="3" s="1"/>
  <c r="G325" i="3"/>
  <c r="F325" i="3"/>
  <c r="E325" i="3"/>
  <c r="D325" i="3"/>
  <c r="H301" i="3"/>
  <c r="H295" i="3"/>
  <c r="H294" i="3"/>
  <c r="H293" i="3"/>
  <c r="H292" i="3"/>
  <c r="H291" i="3"/>
  <c r="G289" i="3"/>
  <c r="F289" i="3"/>
  <c r="E289" i="3"/>
  <c r="D289" i="3"/>
  <c r="G282" i="3"/>
  <c r="F282" i="3"/>
  <c r="E282" i="3"/>
  <c r="D282" i="3"/>
  <c r="J272" i="3"/>
  <c r="I272" i="3"/>
  <c r="G272" i="3"/>
  <c r="F272" i="3"/>
  <c r="E272" i="3"/>
  <c r="D272" i="3"/>
  <c r="H268" i="3"/>
  <c r="H267" i="3"/>
  <c r="H266" i="3"/>
  <c r="H265" i="3"/>
  <c r="J263" i="3"/>
  <c r="I263" i="3"/>
  <c r="H263" i="3"/>
  <c r="G263" i="3"/>
  <c r="F263" i="3"/>
  <c r="E263" i="3"/>
  <c r="D263" i="3"/>
  <c r="J259" i="3"/>
  <c r="I259" i="3"/>
  <c r="H259" i="3"/>
  <c r="G259" i="3"/>
  <c r="F259" i="3"/>
  <c r="E259" i="3"/>
  <c r="D259" i="3"/>
  <c r="J256" i="3"/>
  <c r="I256" i="3"/>
  <c r="H256" i="3"/>
  <c r="G256" i="3"/>
  <c r="F256" i="3"/>
  <c r="E256" i="3"/>
  <c r="D256" i="3"/>
  <c r="J252" i="3"/>
  <c r="I252" i="3"/>
  <c r="H252" i="3"/>
  <c r="G252" i="3"/>
  <c r="F252" i="3"/>
  <c r="E252" i="3"/>
  <c r="D252" i="3"/>
  <c r="J249" i="3"/>
  <c r="I249" i="3"/>
  <c r="H249" i="3"/>
  <c r="G249" i="3"/>
  <c r="F249" i="3"/>
  <c r="E249" i="3"/>
  <c r="D249" i="3"/>
  <c r="J246" i="3"/>
  <c r="I246" i="3"/>
  <c r="H246" i="3"/>
  <c r="G246" i="3"/>
  <c r="F246" i="3"/>
  <c r="E246" i="3"/>
  <c r="D246" i="3"/>
  <c r="J243" i="3"/>
  <c r="I243" i="3"/>
  <c r="G243" i="3"/>
  <c r="F243" i="3"/>
  <c r="E243" i="3"/>
  <c r="D243" i="3"/>
  <c r="H238" i="3"/>
  <c r="H243" i="3" s="1"/>
  <c r="J236" i="3"/>
  <c r="I236" i="3"/>
  <c r="H236" i="3"/>
  <c r="G236" i="3"/>
  <c r="F236" i="3"/>
  <c r="E236" i="3"/>
  <c r="D236" i="3"/>
  <c r="I233" i="3"/>
  <c r="G233" i="3"/>
  <c r="F233" i="3"/>
  <c r="E233" i="3"/>
  <c r="D233" i="3"/>
  <c r="J232" i="3"/>
  <c r="J233" i="3" s="1"/>
  <c r="H232" i="3"/>
  <c r="H231" i="3"/>
  <c r="H230" i="3"/>
  <c r="H233" i="3" s="1"/>
  <c r="J227" i="3"/>
  <c r="I227" i="3"/>
  <c r="H227" i="3"/>
  <c r="G227" i="3"/>
  <c r="F227" i="3"/>
  <c r="E227" i="3"/>
  <c r="D227" i="3"/>
  <c r="I226" i="3"/>
  <c r="G226" i="3"/>
  <c r="F226" i="3"/>
  <c r="E226" i="3"/>
  <c r="D226" i="3"/>
  <c r="J224" i="3"/>
  <c r="J226" i="3" s="1"/>
  <c r="H224" i="3"/>
  <c r="H226" i="3" s="1"/>
  <c r="I218" i="3"/>
  <c r="G218" i="3"/>
  <c r="F218" i="3"/>
  <c r="E218" i="3"/>
  <c r="D218" i="3"/>
  <c r="J217" i="3"/>
  <c r="J218" i="3" s="1"/>
  <c r="H217" i="3"/>
  <c r="H218" i="3" s="1"/>
  <c r="J214" i="3"/>
  <c r="I214" i="3"/>
  <c r="G214" i="3"/>
  <c r="F214" i="3"/>
  <c r="E214" i="3"/>
  <c r="D214" i="3"/>
  <c r="J213" i="3"/>
  <c r="I213" i="3"/>
  <c r="H213" i="3"/>
  <c r="G213" i="3"/>
  <c r="F213" i="3"/>
  <c r="E213" i="3"/>
  <c r="D213" i="3"/>
  <c r="H212" i="3"/>
  <c r="H214" i="3" s="1"/>
  <c r="J207" i="3"/>
  <c r="I207" i="3"/>
  <c r="H207" i="3"/>
  <c r="G207" i="3"/>
  <c r="F207" i="3"/>
  <c r="E207" i="3"/>
  <c r="D207" i="3"/>
  <c r="J204" i="3"/>
  <c r="I204" i="3"/>
  <c r="H204" i="3"/>
  <c r="G204" i="3"/>
  <c r="F204" i="3"/>
  <c r="E204" i="3"/>
  <c r="D204" i="3"/>
  <c r="J201" i="3"/>
  <c r="I201" i="3"/>
  <c r="H201" i="3"/>
  <c r="G201" i="3"/>
  <c r="F201" i="3"/>
  <c r="E201" i="3"/>
  <c r="D201" i="3"/>
  <c r="J196" i="3"/>
  <c r="I196" i="3"/>
  <c r="H196" i="3"/>
  <c r="G196" i="3"/>
  <c r="F196" i="3"/>
  <c r="E196" i="3"/>
  <c r="D196" i="3"/>
  <c r="J195" i="3"/>
  <c r="I195" i="3"/>
  <c r="H195" i="3"/>
  <c r="G195" i="3"/>
  <c r="F195" i="3"/>
  <c r="E195" i="3"/>
  <c r="D195" i="3"/>
  <c r="J189" i="3"/>
  <c r="I189" i="3"/>
  <c r="H189" i="3"/>
  <c r="G189" i="3"/>
  <c r="F189" i="3"/>
  <c r="E189" i="3"/>
  <c r="D189" i="3"/>
  <c r="J186" i="3"/>
  <c r="I186" i="3"/>
  <c r="H186" i="3"/>
  <c r="G186" i="3"/>
  <c r="F186" i="3"/>
  <c r="E186" i="3"/>
  <c r="D186" i="3"/>
  <c r="J182" i="3"/>
  <c r="I182" i="3"/>
  <c r="H182" i="3"/>
  <c r="G182" i="3"/>
  <c r="F182" i="3"/>
  <c r="E182" i="3"/>
  <c r="D182" i="3"/>
  <c r="J179" i="3"/>
  <c r="I179" i="3"/>
  <c r="H179" i="3"/>
  <c r="G179" i="3"/>
  <c r="F179" i="3"/>
  <c r="E179" i="3"/>
  <c r="D179" i="3"/>
  <c r="J173" i="3"/>
  <c r="I173" i="3"/>
  <c r="G173" i="3"/>
  <c r="F173" i="3"/>
  <c r="E173" i="3"/>
  <c r="D173" i="3"/>
  <c r="H168" i="3"/>
  <c r="J166" i="3"/>
  <c r="I166" i="3"/>
  <c r="G166" i="3"/>
  <c r="F166" i="3"/>
  <c r="E166" i="3"/>
  <c r="D166" i="3"/>
  <c r="J162" i="3"/>
  <c r="I162" i="3"/>
  <c r="H162" i="3"/>
  <c r="G162" i="3"/>
  <c r="F162" i="3"/>
  <c r="E162" i="3"/>
  <c r="D162" i="3"/>
  <c r="G159" i="3"/>
  <c r="F159" i="3"/>
  <c r="E159" i="3"/>
  <c r="D159" i="3"/>
  <c r="J154" i="3"/>
  <c r="I154" i="3"/>
  <c r="H154" i="3"/>
  <c r="G154" i="3"/>
  <c r="F154" i="3"/>
  <c r="E154" i="3"/>
  <c r="D154" i="3"/>
  <c r="J144" i="3"/>
  <c r="I144" i="3"/>
  <c r="H144" i="3"/>
  <c r="G144" i="3"/>
  <c r="F144" i="3"/>
  <c r="E144" i="3"/>
  <c r="D144" i="3"/>
  <c r="J140" i="3"/>
  <c r="I140" i="3"/>
  <c r="H140" i="3"/>
  <c r="G140" i="3"/>
  <c r="F140" i="3"/>
  <c r="E140" i="3"/>
  <c r="D140" i="3"/>
  <c r="J139" i="3"/>
  <c r="I139" i="3"/>
  <c r="H139" i="3"/>
  <c r="G139" i="3"/>
  <c r="F139" i="3"/>
  <c r="E139" i="3"/>
  <c r="D139" i="3"/>
  <c r="J133" i="3"/>
  <c r="I133" i="3"/>
  <c r="H133" i="3"/>
  <c r="G133" i="3"/>
  <c r="F133" i="3"/>
  <c r="E133" i="3"/>
  <c r="D133" i="3"/>
  <c r="J125" i="3"/>
  <c r="I125" i="3"/>
  <c r="H125" i="3"/>
  <c r="G125" i="3"/>
  <c r="F125" i="3"/>
  <c r="E125" i="3"/>
  <c r="D125" i="3"/>
  <c r="J122" i="3"/>
  <c r="I122" i="3"/>
  <c r="G122" i="3"/>
  <c r="F122" i="3"/>
  <c r="E122" i="3"/>
  <c r="D122" i="3"/>
  <c r="J119" i="3"/>
  <c r="I119" i="3"/>
  <c r="H119" i="3"/>
  <c r="G119" i="3"/>
  <c r="F119" i="3"/>
  <c r="E119" i="3"/>
  <c r="D119" i="3"/>
  <c r="J116" i="3"/>
  <c r="I116" i="3"/>
  <c r="H116" i="3"/>
  <c r="G116" i="3"/>
  <c r="F116" i="3"/>
  <c r="E116" i="3"/>
  <c r="D116" i="3"/>
  <c r="J112" i="3"/>
  <c r="I112" i="3"/>
  <c r="H112" i="3"/>
  <c r="F112" i="3"/>
  <c r="E112" i="3"/>
  <c r="D112" i="3"/>
  <c r="G111" i="3"/>
  <c r="G112" i="3" s="1"/>
  <c r="J108" i="3"/>
  <c r="I108" i="3"/>
  <c r="H108" i="3"/>
  <c r="G108" i="3"/>
  <c r="F108" i="3"/>
  <c r="E108" i="3"/>
  <c r="D108" i="3"/>
  <c r="J107" i="3"/>
  <c r="I107" i="3"/>
  <c r="G107" i="3"/>
  <c r="F107" i="3"/>
  <c r="E107" i="3"/>
  <c r="D107" i="3"/>
  <c r="H105" i="3"/>
  <c r="H107" i="3" s="1"/>
  <c r="J102" i="3"/>
  <c r="I102" i="3"/>
  <c r="G102" i="3"/>
  <c r="F102" i="3"/>
  <c r="E102" i="3"/>
  <c r="D102" i="3"/>
  <c r="J101" i="3"/>
  <c r="I101" i="3"/>
  <c r="G101" i="3"/>
  <c r="F101" i="3"/>
  <c r="E101" i="3"/>
  <c r="D101" i="3"/>
  <c r="H100" i="3"/>
  <c r="H102" i="3" s="1"/>
  <c r="H99" i="3"/>
  <c r="H98" i="3"/>
  <c r="H97" i="3"/>
  <c r="H96" i="3"/>
  <c r="J77" i="3"/>
  <c r="H77" i="3"/>
  <c r="G77" i="3"/>
  <c r="F77" i="3"/>
  <c r="E77" i="3"/>
  <c r="D77" i="3"/>
  <c r="J74" i="3"/>
  <c r="H74" i="3"/>
  <c r="G74" i="3"/>
  <c r="F74" i="3"/>
  <c r="E74" i="3"/>
  <c r="D74" i="3"/>
  <c r="J71" i="3"/>
  <c r="H71" i="3"/>
  <c r="G71" i="3"/>
  <c r="F71" i="3"/>
  <c r="E71" i="3"/>
  <c r="D71" i="3"/>
  <c r="J70" i="3"/>
  <c r="G70" i="3"/>
  <c r="F70" i="3"/>
  <c r="E70" i="3"/>
  <c r="D70" i="3"/>
  <c r="H67" i="3"/>
  <c r="H66" i="3"/>
  <c r="H65" i="3"/>
  <c r="H64" i="3"/>
  <c r="I62" i="3"/>
  <c r="I79" i="3" s="1"/>
  <c r="J61" i="3"/>
  <c r="H61" i="3"/>
  <c r="G61" i="3"/>
  <c r="F61" i="3"/>
  <c r="E61" i="3"/>
  <c r="D61" i="3"/>
  <c r="J58" i="3"/>
  <c r="G58" i="3"/>
  <c r="F58" i="3"/>
  <c r="E58" i="3"/>
  <c r="D58" i="3"/>
  <c r="H57" i="3"/>
  <c r="H58" i="3" s="1"/>
  <c r="J53" i="3"/>
  <c r="H53" i="3"/>
  <c r="G53" i="3"/>
  <c r="F53" i="3"/>
  <c r="E53" i="3"/>
  <c r="D53" i="3"/>
  <c r="J50" i="3"/>
  <c r="H50" i="3"/>
  <c r="G50" i="3"/>
  <c r="F50" i="3"/>
  <c r="E50" i="3"/>
  <c r="D50" i="3"/>
  <c r="J47" i="3"/>
  <c r="G47" i="3"/>
  <c r="F47" i="3"/>
  <c r="E47" i="3"/>
  <c r="D47" i="3"/>
  <c r="H46" i="3"/>
  <c r="H47" i="3" s="1"/>
  <c r="J44" i="3"/>
  <c r="H44" i="3"/>
  <c r="G44" i="3"/>
  <c r="F44" i="3"/>
  <c r="E44" i="3"/>
  <c r="D44" i="3"/>
  <c r="J43" i="3"/>
  <c r="H43" i="3"/>
  <c r="G43" i="3"/>
  <c r="F43" i="3"/>
  <c r="E43" i="3"/>
  <c r="D43" i="3"/>
  <c r="J39" i="3"/>
  <c r="H39" i="3"/>
  <c r="G39" i="3"/>
  <c r="F39" i="3"/>
  <c r="E39" i="3"/>
  <c r="D39" i="3"/>
  <c r="J36" i="3"/>
  <c r="H36" i="3"/>
  <c r="G36" i="3"/>
  <c r="F36" i="3"/>
  <c r="E36" i="3"/>
  <c r="D36" i="3"/>
  <c r="J33" i="3"/>
  <c r="G33" i="3"/>
  <c r="F33" i="3"/>
  <c r="E33" i="3"/>
  <c r="D33" i="3"/>
  <c r="H32" i="3"/>
  <c r="H33" i="3" s="1"/>
  <c r="J30" i="3"/>
  <c r="G30" i="3"/>
  <c r="F30" i="3"/>
  <c r="E30" i="3"/>
  <c r="D30" i="3"/>
  <c r="H29" i="3"/>
  <c r="H30" i="3" s="1"/>
  <c r="J27" i="3"/>
  <c r="H27" i="3"/>
  <c r="G27" i="3"/>
  <c r="F27" i="3"/>
  <c r="E27" i="3"/>
  <c r="D27" i="3"/>
  <c r="J24" i="3"/>
  <c r="G24" i="3"/>
  <c r="F24" i="3"/>
  <c r="E24" i="3"/>
  <c r="D24" i="3"/>
  <c r="H8" i="3"/>
  <c r="H7" i="3"/>
  <c r="H6" i="3"/>
  <c r="H5" i="3"/>
  <c r="H4" i="3"/>
  <c r="H3" i="3"/>
  <c r="E197" i="3" l="1"/>
  <c r="D141" i="3"/>
  <c r="E141" i="3"/>
  <c r="D197" i="3"/>
  <c r="G141" i="3"/>
  <c r="H141" i="3"/>
  <c r="D103" i="3"/>
  <c r="J141" i="3"/>
  <c r="F141" i="3"/>
  <c r="F197" i="3"/>
  <c r="G197" i="3"/>
  <c r="I141" i="3"/>
  <c r="E103" i="3"/>
  <c r="D109" i="3"/>
  <c r="H272" i="3"/>
  <c r="G228" i="3"/>
  <c r="F109" i="3"/>
  <c r="G109" i="3"/>
  <c r="E109" i="3"/>
  <c r="J109" i="3"/>
  <c r="D228" i="3"/>
  <c r="I109" i="3"/>
  <c r="E228" i="3"/>
  <c r="D327" i="3"/>
  <c r="J62" i="3"/>
  <c r="J79" i="3" s="1"/>
  <c r="E327" i="3"/>
  <c r="F327" i="3"/>
  <c r="H325" i="3"/>
  <c r="H327" i="3" s="1"/>
  <c r="I228" i="3"/>
  <c r="E215" i="3"/>
  <c r="G215" i="3"/>
  <c r="H109" i="3"/>
  <c r="J103" i="3"/>
  <c r="I103" i="3"/>
  <c r="F103" i="3"/>
  <c r="G103" i="3"/>
  <c r="H101" i="3"/>
  <c r="H103" i="3" s="1"/>
  <c r="H228" i="3"/>
  <c r="F215" i="3"/>
  <c r="J228" i="3"/>
  <c r="J339" i="3" s="1"/>
  <c r="J83" i="3" s="1"/>
  <c r="J81" i="3" s="1"/>
  <c r="D215" i="3"/>
  <c r="I215" i="3"/>
  <c r="H24" i="3"/>
  <c r="J215" i="3"/>
  <c r="H197" i="3"/>
  <c r="G327" i="3"/>
  <c r="H215" i="3"/>
  <c r="I197" i="3"/>
  <c r="H70" i="3"/>
  <c r="J197" i="3"/>
  <c r="F228" i="3"/>
  <c r="G62" i="3"/>
  <c r="G79" i="3" s="1"/>
  <c r="D62" i="3"/>
  <c r="D79" i="3" s="1"/>
  <c r="E62" i="3"/>
  <c r="E79" i="3" s="1"/>
  <c r="F62" i="3"/>
  <c r="F79" i="3"/>
  <c r="H62" i="3"/>
  <c r="G339" i="3" l="1"/>
  <c r="G83" i="3" s="1"/>
  <c r="G81" i="3" s="1"/>
  <c r="E339" i="3"/>
  <c r="D339" i="3"/>
  <c r="D83" i="3" s="1"/>
  <c r="D81" i="3" s="1"/>
  <c r="H339" i="3"/>
  <c r="F339" i="3"/>
  <c r="I339" i="3"/>
  <c r="H79" i="3"/>
</calcChain>
</file>

<file path=xl/sharedStrings.xml><?xml version="1.0" encoding="utf-8"?>
<sst xmlns="http://schemas.openxmlformats.org/spreadsheetml/2006/main" count="360" uniqueCount="277">
  <si>
    <t>Para</t>
  </si>
  <si>
    <t>Pol</t>
  </si>
  <si>
    <t>Text</t>
  </si>
  <si>
    <t>UR 2024</t>
  </si>
  <si>
    <t>Skutečnost 2023</t>
  </si>
  <si>
    <t xml:space="preserve">Součet za Para 0000 </t>
  </si>
  <si>
    <t>Celkem</t>
  </si>
  <si>
    <t>Silnice/Drobný dlouhodobý hmotný majetek</t>
  </si>
  <si>
    <t>Silnice/Pohonné hmoty a maziva</t>
  </si>
  <si>
    <t>Silnice/Nákup ostatních služeb</t>
  </si>
  <si>
    <t>Silnice/Opravy a udržování</t>
  </si>
  <si>
    <t>Silnice/Stavby</t>
  </si>
  <si>
    <t>Ostatní záležitosti pozemních komunikací/Opravy a udržování</t>
  </si>
  <si>
    <t>Ostatní záležitosti pozemních komunikací/Stavby</t>
  </si>
  <si>
    <t>Ostatní záležitosti kultury/Nájemné</t>
  </si>
  <si>
    <t>Ostatní záležitosti kultury/Nákup ostatních služeb</t>
  </si>
  <si>
    <t>Bytové hospodáoství/Opravy a udržování</t>
  </si>
  <si>
    <t>Územní plánování/Ostatní nákup dlouhodobého nehmotného majetku</t>
  </si>
  <si>
    <t>Územní rozvoj/Stavby</t>
  </si>
  <si>
    <t>Zastupitelstva obcí/Ostatní osobní výdaje</t>
  </si>
  <si>
    <t>Zastupitelstva obcí/Cestovné</t>
  </si>
  <si>
    <t>Volby do zastupitelstev územních samosprávných celku/Ostatní osobní výdaje</t>
  </si>
  <si>
    <t>Volby do zastupitelstev územních samosprávných celku/Nákup materiálu jinde nezaoazený</t>
  </si>
  <si>
    <t>Volby do zastupitelstev územních samosprávných celku/Poštovní služby</t>
  </si>
  <si>
    <t>Volby do zastupitelstev územních samosprávných celku/Zpracování dat a služby související s informaeními a komunikaeními technologiemi</t>
  </si>
  <si>
    <t>Volby do zastupitelstev územních samosprávných celku/Nákup ostatních služeb</t>
  </si>
  <si>
    <t>Volby do zastupitelstev územních samosprávných celku/Pohoštiní</t>
  </si>
  <si>
    <t>Volby do Evropského parlamentu/Ostatní osobní výdaje</t>
  </si>
  <si>
    <t>Volby do Evropského parlamentu/Nákup materiálu jinde nezaoazený</t>
  </si>
  <si>
    <t>Volby do Evropského parlamentu/Poštovní služby</t>
  </si>
  <si>
    <t>Volby do Evropského parlamentu/Zpracování dat a služby související s informaeními a komunikaeními technologiemi</t>
  </si>
  <si>
    <t>Volby do Evropského parlamentu/Pohoštiní</t>
  </si>
  <si>
    <t>Skutečnost 2024 k 31.10.2024</t>
  </si>
  <si>
    <t>Předpoklad k 31.12.2024</t>
  </si>
  <si>
    <t>Příjem z dani z příjmu fyzických osob placené plátci</t>
  </si>
  <si>
    <t>Příjem z dani z příjmu právnických osob</t>
  </si>
  <si>
    <t>Příjem z dani z přidané hodnoty</t>
  </si>
  <si>
    <t>Příjem z poplatku za odnětí pozemku podle lesního zákona</t>
  </si>
  <si>
    <t>Příjem z poplatku ze psů</t>
  </si>
  <si>
    <t>Příjem z poplatku z pobytu</t>
  </si>
  <si>
    <t>Příjem z poplatku za užívání veřejného prostranství</t>
  </si>
  <si>
    <t>Příjem z poplatku za obecní systém odpadového hospodářství a příjem z poplatku za odkládání komunálního odpadu z nemovité vici</t>
  </si>
  <si>
    <t>Příjem ze správních poplatků</t>
  </si>
  <si>
    <t>Příjem z daně z hazardních her s výjimkou dílčí daně z technických her za zdaňovací období do konce roku 2023</t>
  </si>
  <si>
    <t>Příjem z dani z hazardních her s výjimkou technických her neprovozovaných prostřednictvím internetu</t>
  </si>
  <si>
    <t>Příjem z daně z technických her neprovozovaných prostřednictvím internetu</t>
  </si>
  <si>
    <t>Příjem z daně z nemovitých věcí</t>
  </si>
  <si>
    <t>Neinvestiční přijaté transfery z všeobecné pokladní správy státního rozpočtu</t>
  </si>
  <si>
    <t>Neinvestiční přijaté transfery ze státního rozpočtu v rámci souhrnného dotačního vztahu</t>
  </si>
  <si>
    <t>Neinvestiční přijaté transfery ze státních fondu</t>
  </si>
  <si>
    <t>Ostatní neinvestiční přijaté transfery ze státního rozpočtu</t>
  </si>
  <si>
    <t>Ostatní investiční přijaté transfery ze státního rozpočtu</t>
  </si>
  <si>
    <t>Činnosti knihovnické/Příjem z poskytování služeb, výrobku, prací, výkonu a práv</t>
  </si>
  <si>
    <t>Bytové hospodářství/Příjem z pronájmu nebo pachtu ostatních nemovitých věcí a jejich částí</t>
  </si>
  <si>
    <t>Nebytové hospodářství/Příjem z pronájmu nebo pachtu ostatních nemovitých věcí a jejich částí</t>
  </si>
  <si>
    <t>Pohřebnictví/Příjem z poskytování služeb, výrobku, prací, výkonu a práv</t>
  </si>
  <si>
    <t>Územní rozvoj/Přijaté příspěvky od osob na pořízení dlouhodobého majetku</t>
  </si>
  <si>
    <t>Komunální služby a územní rozvoj jinde nezařazené/Ostatní příjmy z vlastní činnosti</t>
  </si>
  <si>
    <t>Komunální služby a územní rozvoj jinde nezařazené/Přijaté příspěvky od osob na pořízení dlouhodobého majetku</t>
  </si>
  <si>
    <t>Sběr a svoz komunálních odpadů/Příjem z prodeje zboží (již nakoupeného za účelem prodeje)</t>
  </si>
  <si>
    <t>Sběr a svoz ostatních odpadů jiných než nebezpečných a komunálních/Přijaté neinvestiční příspěvky a náhrady</t>
  </si>
  <si>
    <t>Využívání a zneškodňování nebezpečných odpadů/Přijaté neinvestiční příspěvky a náhrady</t>
  </si>
  <si>
    <t>Využívání a zneškodňování komunálních odpadů/Příjem z poskytování služeb, výrobku, prací, výkonu a práv</t>
  </si>
  <si>
    <t>Využívání a zneškodňování komunálních odpadů/Příjem z prodeje zboží (již nakoupeného za účelem prodeje)</t>
  </si>
  <si>
    <t>Využívání a zneškodňování komunálních odpadů/Přijaté neinvestiční příspěvky a náhrady</t>
  </si>
  <si>
    <t>Využívání a zneškodňování ostatních odpadů/Přijaté neinvestiční příspěvky a náhrady</t>
  </si>
  <si>
    <t>Činnost místní správy/Příjem z poskytování služeb, výrobku, prací, výkonu a práv</t>
  </si>
  <si>
    <t>Činnost místní správy/Ostatní příjmy z vlastní činnosti</t>
  </si>
  <si>
    <t>Činnost místní správy/Příjem z pronájmu nebo pachtu pozemku</t>
  </si>
  <si>
    <t>Činnost místní správy/Přijaté neinvestiční příspěvky a náhrady</t>
  </si>
  <si>
    <t>Činnost místní správy/Příjem z prodeje pozemku</t>
  </si>
  <si>
    <t>Činnost místní správy/Příjem z prodeje ostatního hmotného dlouhodobého majetku</t>
  </si>
  <si>
    <t>Obecné příjmy a výdaje z finančních operací/Příjem z úroku</t>
  </si>
  <si>
    <t>Převody vlastním fondům v rozpočtech územní úrovně/Převody z vlastních fondů podnikatelské činnosti</t>
  </si>
  <si>
    <t>5***</t>
  </si>
  <si>
    <t>6***</t>
  </si>
  <si>
    <t>Bytové hospodářství/Ostatní neinvestiční výdaje jinde nezařazené</t>
  </si>
  <si>
    <t>Nebytové hospodářství/Opravy a udržování</t>
  </si>
  <si>
    <t>Veřejné osvětlení/Elektrická energie</t>
  </si>
  <si>
    <t>Veřejné osvětlení/Nákup ostatních služeb</t>
  </si>
  <si>
    <t>Veřejné osvětlení/Opravy a udržování</t>
  </si>
  <si>
    <t>Veřejné osvětlení/Stavby</t>
  </si>
  <si>
    <t>Sběr a svoz komunálních odpadů/Knihy a obdobné listinné informační prostředky</t>
  </si>
  <si>
    <t>Sběr a svoz komunálních odpadů/Nákup zboží za účelem dalšího prodeje</t>
  </si>
  <si>
    <t>Sběr a svoz komunálních odpadů/Nákup materiálu jinde nezařazený</t>
  </si>
  <si>
    <t>Sběr a svoz komunálních odpadů/Služby školení a vzdělávání</t>
  </si>
  <si>
    <t>Sběr a svoz komunálních odpadů/Nákup ostatních služeb</t>
  </si>
  <si>
    <t>Sběr a svoz komunálních odpadů/Stavby</t>
  </si>
  <si>
    <t>Sběr a svoz komunálních odpadů - náklady</t>
  </si>
  <si>
    <t>Sběr a svoz komunálních odpadů - investice</t>
  </si>
  <si>
    <t>Využívání a zneškodňování komunálních odpadů/Nákup zboží za účelem dalšího prodeje</t>
  </si>
  <si>
    <t>Využívání a zneškodňování komunálních odpadů/Služby peněžních ústavu</t>
  </si>
  <si>
    <t>Využívání a zneškodňování komunálních odpadů/Nákup ostatních služeb</t>
  </si>
  <si>
    <t>Ochrana druhů a stanovišť/Ostatní neinvestiční transfery neziskovým a podobným osobám</t>
  </si>
  <si>
    <t>Péče o vzhled obcí a veřejnou zeleň/Drobný dlouhodobý hmotný majetek</t>
  </si>
  <si>
    <t>Péče o vzhled obcí a veřejnou zeleň/Nákup materiálu jinde nezařazený</t>
  </si>
  <si>
    <t>Péče o vzhled obcí a veřejnou zeleň/Pohonné hmoty a maziva</t>
  </si>
  <si>
    <t>Péče o vzhled obcí a veřejnou zeleň/Nákup ostatních služeb</t>
  </si>
  <si>
    <t>Péče o vzhled obcí a veřejnou zeleň/Opravy a udržování</t>
  </si>
  <si>
    <t>Ostatní činnosti související se službami pro fyzické osoby/Neinvestiční transfery spolkum</t>
  </si>
  <si>
    <t>Ostatní činnosti související se službami pro fyzické osoby</t>
  </si>
  <si>
    <t>Ochrana druhů a stanovišť</t>
  </si>
  <si>
    <t>Využívání a zneškodňování komunálních odpadů</t>
  </si>
  <si>
    <t>Ostatní služby a činnosti v oblasti sociální prevence/Neinvestiení transfery spolkům</t>
  </si>
  <si>
    <t>Ostatní služby a činnosti v oblasti sociální prevence</t>
  </si>
  <si>
    <t>Krizová opatření/Léky a zdravotnický materiál</t>
  </si>
  <si>
    <t>Krizová opatření/Rezerva na krizová opatření</t>
  </si>
  <si>
    <t>Krizová opatření</t>
  </si>
  <si>
    <t>Ostatní záležitosti civilní připravenosti na krizové stavy</t>
  </si>
  <si>
    <t>Ostatní záležitosti civilní připravenosti na krizové stavy/Ostatní neinvestiční transfery neziskovým a podobným osobám</t>
  </si>
  <si>
    <t>Osobní asistence, pečovatelská služba a podpora samostatného bydlení/Neinvestiení transfery fundacím, ústavum a obecni prospišným spoleenostem</t>
  </si>
  <si>
    <t>Osobní asistence, pečovatelská služba a podpora samostatného bydlení</t>
  </si>
  <si>
    <t>Požární ochrana - dobrovolná část/Neinvestiční transfery obcím</t>
  </si>
  <si>
    <t>Požární ochrana - dobrovolná část</t>
  </si>
  <si>
    <t>Zastupitelstva obcí</t>
  </si>
  <si>
    <t>Zastupitelstva obcí/Odminy členů zastupitelstev obcí a krajů</t>
  </si>
  <si>
    <t>Zastupitelstva obcí/Povinné pojistné na sociální zabezpečení a příspěvek na státní politiku zaměstnanosti</t>
  </si>
  <si>
    <t>Zastupitelstva obcí/Povinné pojistné na veřejné zdravotní pojištění</t>
  </si>
  <si>
    <t>Zastupitelstva obcí/Služby školení a vzdělávání</t>
  </si>
  <si>
    <t>Zastupitelstva obcí/Účastnické úplaty na konference</t>
  </si>
  <si>
    <t>Volby do poslanecké sněmovny</t>
  </si>
  <si>
    <t>Silnice - náklady</t>
  </si>
  <si>
    <t>Silnice - investice</t>
  </si>
  <si>
    <t>Ostatní záležitosti pozemních komunikací - náklady</t>
  </si>
  <si>
    <t>Ostatní záležitosti pozemních komunikací - investice</t>
  </si>
  <si>
    <t>Dopravní obslužnost veřejnými službami - linková/Neinvestiční transfery nefinančním podnikatelům – právnickým osobám</t>
  </si>
  <si>
    <t>Dopravní obslužnost veřejnými službami</t>
  </si>
  <si>
    <t>Pitná voda/Stroje, přístroje a zařízení</t>
  </si>
  <si>
    <t>Pitná voda/Ostatní investiční transfery rozpočtům územní úrovně</t>
  </si>
  <si>
    <t>Pitná voda - investice</t>
  </si>
  <si>
    <t>Ostatní finanční operace/Platby daní státnímu rozpočtu</t>
  </si>
  <si>
    <t>Ostatní finanční operace/Platby daní krajům, obcím a státním fondům</t>
  </si>
  <si>
    <t>Ostatní finanční operace</t>
  </si>
  <si>
    <t>Převody vlastním fondům v rozpočtech územní úrovně</t>
  </si>
  <si>
    <t>Obecné příjmy a výdaje z finančních operací/Úroky vlastní</t>
  </si>
  <si>
    <t>Obecné příjmy a výdaje z finančních operací/Služby peněžních ústavů</t>
  </si>
  <si>
    <t>Obecné příjmy a výdaje z finančních operací</t>
  </si>
  <si>
    <t>Činnost místní správy - náklady</t>
  </si>
  <si>
    <t>Činnost místní správy</t>
  </si>
  <si>
    <t>Činnost místní správy - investice</t>
  </si>
  <si>
    <t>Činnost místní správy/Platy zaměstnanců v pracovním poměru vyjma zaměstnanců na služebních místech</t>
  </si>
  <si>
    <t>Činnost místní správy/Ostatní osobní výdaje</t>
  </si>
  <si>
    <t>Činnost místní správy/Povinné pojistné na sociální zabezpečení a příspěvek na státní politiku zaměstnanosti</t>
  </si>
  <si>
    <t>Činnost místní správy/Povinné pojistné na veřejné zdravotní pojištění</t>
  </si>
  <si>
    <t>Činnost místní správy/Pojistné na zákonné pojištění odpovědnosti zaměstnavatele za škodu při pracovním úrazu nebo nemoci z povolání</t>
  </si>
  <si>
    <t>Činnost místní správy/Knihy a obdobné listinné informační prostředky</t>
  </si>
  <si>
    <t>Činnost místní správy/Drobný dlouhodobý hmotný majetek</t>
  </si>
  <si>
    <t>Činnost místní správy/Nákup zboží za účelem dalšího prodeje</t>
  </si>
  <si>
    <t>Činnost místní správy/Nákup materiálu jinde nezařazený</t>
  </si>
  <si>
    <t>Činnost místní správy/Studená voda včetně stočného a úplaty za odvod dešťových vod</t>
  </si>
  <si>
    <t>Činnost místní správy/Elektrická energie</t>
  </si>
  <si>
    <t>Činnost místní správy/Poštovní služby</t>
  </si>
  <si>
    <t>Činnost místní správy/Služby elektronických komunikací</t>
  </si>
  <si>
    <t>Činnost místní správy/Služby peněžních ústavu</t>
  </si>
  <si>
    <t>Činnost místní správy/Konzultační, poradenské a právní služby</t>
  </si>
  <si>
    <t>Činnost místní správy/Služby školení a vzdělávání</t>
  </si>
  <si>
    <t>Činnost místní správy/Zpracování dat a služby související s informačními a komunikačními technologiemi</t>
  </si>
  <si>
    <t>Činnost místní správy/Nákup ostatních služeb</t>
  </si>
  <si>
    <t>Činnost místní správy/Opravy a udržování</t>
  </si>
  <si>
    <t>Činnost místní správy/Podlimitní programové vybavení</t>
  </si>
  <si>
    <t>Činnost místní správy/Cestovné</t>
  </si>
  <si>
    <t>Činnost místní správy/Pohoštění</t>
  </si>
  <si>
    <t>Činnost místní správy/Ostatní nákupy jinde nezařazené</t>
  </si>
  <si>
    <t>Činnost místní správy/Poskytnuté náhrady</t>
  </si>
  <si>
    <t>Činnost místní správy/Neinvestiční transfery fundacím, ústavům a obecně prospěšným společnostem</t>
  </si>
  <si>
    <t>Činnost místní správy/Neinvestiční transfery obcím</t>
  </si>
  <si>
    <t>Činnost místní správy/Ostatní neinvestiční transfery rozpočtum územní úrovně</t>
  </si>
  <si>
    <t>Činnost místní správy/Nákup kolku</t>
  </si>
  <si>
    <t>Činnost místní správy/Platby daní státnímu rozpočtu</t>
  </si>
  <si>
    <t>Činnost místní správy/Platby daní krajům, obcím a státním fondům</t>
  </si>
  <si>
    <t>Činnost místní správy/Stavby</t>
  </si>
  <si>
    <t>Činnost místní správy/Pozemky</t>
  </si>
  <si>
    <t>Činnost místní správy/Stroje, přístroje a zařízení</t>
  </si>
  <si>
    <t>Volby do Evropského parlamentu</t>
  </si>
  <si>
    <t>Volby do zastupitelstev územních samosprávných celku</t>
  </si>
  <si>
    <t>Odvádění a čištění odpadních vod a nakládání s kaly/Stavby</t>
  </si>
  <si>
    <t>Odvádění a čištění odpadních vod a nakládání s kaly</t>
  </si>
  <si>
    <t>Revitalizace říčních systémů/Nákup ostatních služeb</t>
  </si>
  <si>
    <t>Revitalizace říčních systémů</t>
  </si>
  <si>
    <t>Vodní díla v zemědělské krajině/Nákup ostatních služeb</t>
  </si>
  <si>
    <t>Vodní díla v zemědělské krajině</t>
  </si>
  <si>
    <t>Mateřské školy/Drobný dlouhodobý hmotný majetek</t>
  </si>
  <si>
    <t>Mateřské školy/Nákup materiálu jinde nezařazený</t>
  </si>
  <si>
    <t>Mateřské školy/Zpracování dat a služby související s informačními a komunikačními technologiemi</t>
  </si>
  <si>
    <t>Mateřské školy/Nákup ostatních služeb</t>
  </si>
  <si>
    <t>Mateřské školy/Opravy a udržování</t>
  </si>
  <si>
    <t>Mateřské školy/Neinvestiční příspěvky zřízeným příspěvkovým organizacím</t>
  </si>
  <si>
    <t>Mateřské školy</t>
  </si>
  <si>
    <t>Základní školy - neinvestiční transfery</t>
  </si>
  <si>
    <t>Základní školy - investiční transfery</t>
  </si>
  <si>
    <t>Divadelní činnost</t>
  </si>
  <si>
    <t>Divadelní činnost/Nákup ostatních služeb</t>
  </si>
  <si>
    <t>Činnosti knihovnické/Ostatní osobní výdaje</t>
  </si>
  <si>
    <t>Činnosti knihovnické/Drobný dlouhodobý hmotný majetek</t>
  </si>
  <si>
    <t>Činnosti knihovnické/Poštovní služby</t>
  </si>
  <si>
    <t>Činnosti knihovnické/Nákup ostatních služeb</t>
  </si>
  <si>
    <t>Činnosti knihovnické/Cestovné</t>
  </si>
  <si>
    <t>Činnosti knihovnické/Knihy a obdobné listinné informační prostředky</t>
  </si>
  <si>
    <t>Činnosti knihovnické/Nákup materiálu jinde nezařazený</t>
  </si>
  <si>
    <t>Činnosti knihovnické/Zpracování dat a služby související s informačními a komunikačními technologiemi</t>
  </si>
  <si>
    <t>Činnosti knihovnické</t>
  </si>
  <si>
    <t>Ostatní záležitosti kultury/Nákup materiálu jinde nezařazený</t>
  </si>
  <si>
    <t>Ostatní záležitosti kultury</t>
  </si>
  <si>
    <t>Činnost registrovaných církví a náboženských společností/Neinvestiční transfery církvím a náboženským společnostem</t>
  </si>
  <si>
    <t>Činnost registrovaných církví a náboženských společností</t>
  </si>
  <si>
    <t>ZRUŠEN</t>
  </si>
  <si>
    <t>Ostatní záležitosti sdělovacích prostředků/Knihy a obdobné listinné informační prostředky</t>
  </si>
  <si>
    <t>Ostatní záležitosti sdělovacích prostředků/Nákup ostatních služeb</t>
  </si>
  <si>
    <t>Ostatní záležitosti sdělovacích prostředků</t>
  </si>
  <si>
    <t>Ostatní záležitosti kultury, církví a sdělovacích prostředků/Nákup materiálu jinde nezařazený</t>
  </si>
  <si>
    <t>Ostatní záležitosti kultury, církví a sdělovacích prostředků/Nájemné</t>
  </si>
  <si>
    <t>Ostatní záležitosti kultury, církví a sdělovacích prostředků/Nákup ostatních služeb</t>
  </si>
  <si>
    <t>Ostatní záležitosti kultury, církví a sdělovacích prostředků/Výdaje na věcné dary</t>
  </si>
  <si>
    <t>Ostatní záležitosti kultury, církví a sdělovacích prostředků/Pohoštění</t>
  </si>
  <si>
    <t>Ostatní záležitosti kultury, církví a sdělovacích prostředků</t>
  </si>
  <si>
    <t>Ostatní zájmová činnost a rekreace/Nákup materiálu jinde nezařazený</t>
  </si>
  <si>
    <t>Ostatní zájmová činnost a rekreace/Studená voda včetně stočného a úplaty za odvod dešťových vod</t>
  </si>
  <si>
    <t>Ostatní zájmová činnost a rekreace/Opravy a udržování</t>
  </si>
  <si>
    <t>Ostatní zájmová činnost a rekreace/Neinvestiční transfery spolkům</t>
  </si>
  <si>
    <t>Ostatní zájmová činnost a rekreace</t>
  </si>
  <si>
    <t>Hospice</t>
  </si>
  <si>
    <t>Hospice/Neinvestiční transfery fundacím, ústavům a obecně prospěšným společnostem</t>
  </si>
  <si>
    <t>Bytové hospodářství</t>
  </si>
  <si>
    <t>Nebytové hospodářství</t>
  </si>
  <si>
    <t>Veřejné osvětlení - náklady</t>
  </si>
  <si>
    <t xml:space="preserve">Veřejné osvětlení </t>
  </si>
  <si>
    <t>Veřejné osvětlení - investice</t>
  </si>
  <si>
    <t>Pohřebnictví/Nákup materiálu jinde nezařazený</t>
  </si>
  <si>
    <t>Pohřebnictví/Nákup ostatních služeb</t>
  </si>
  <si>
    <t>Pohřebnictví</t>
  </si>
  <si>
    <t>Územní plánování</t>
  </si>
  <si>
    <t>Územní rozvoj</t>
  </si>
  <si>
    <t>Komunální služby a územní rozvoj jinde nezařazené/Nákup materiálu jinde nezařazený</t>
  </si>
  <si>
    <t>Komunální služby a územní rozvoj jinde nezařazené/Pohonné hmoty a maziva</t>
  </si>
  <si>
    <t>Komunální služby a územní rozvoj jinde nezařazené/Opravy a udržování</t>
  </si>
  <si>
    <t>Komunální služby a územní rozvoj jinde nezařazené/Pozemky</t>
  </si>
  <si>
    <t>Komunální služby a územní rozvoj jinde nezařazené</t>
  </si>
  <si>
    <t>Sběr a svoz nebezpečných odpadů</t>
  </si>
  <si>
    <t>Sběr a svoz nebezpečných odpadů/Nákup ostatních služeb</t>
  </si>
  <si>
    <t>Péče o vzhled obcí a veřejnou zeleň - náklady</t>
  </si>
  <si>
    <t>ZRUŠENO</t>
  </si>
  <si>
    <t>2***</t>
  </si>
  <si>
    <t>3***</t>
  </si>
  <si>
    <t>Obecní příjmy a výdaje z finančních operací</t>
  </si>
  <si>
    <t>Činnost místní správy/Kulturní předměty</t>
  </si>
  <si>
    <t>4***</t>
  </si>
  <si>
    <t>Využívání a zneškodňování ostatních odpadů</t>
  </si>
  <si>
    <t>Sběr a svoz ostatních odpadů jiných než nebezpečných a komunálních</t>
  </si>
  <si>
    <t>Využívání a zneškodňování nebezpočných odpadů</t>
  </si>
  <si>
    <t>Sběr a svoz komunálních odpadů</t>
  </si>
  <si>
    <t>Ostatní záležitosti komunikací</t>
  </si>
  <si>
    <t>Silnice</t>
  </si>
  <si>
    <t>Komunální služby</t>
  </si>
  <si>
    <t>37**</t>
  </si>
  <si>
    <t>Odpadové hospodářství</t>
  </si>
  <si>
    <t>Základní školy</t>
  </si>
  <si>
    <t>Základní školy/Ostatní investiení transfery rozpočtum územní úrovni</t>
  </si>
  <si>
    <t>Základní školy/Neinvestiční transfery obcím</t>
  </si>
  <si>
    <t>Základní školy/Neinvestiční transfery školským právnickým osobám zřízeným státem, kraji a obcemi</t>
  </si>
  <si>
    <t>Základní školy/Investiční transfery obcím</t>
  </si>
  <si>
    <t>Příjem z dani z poíjmu fyzických osob placené poplatníky</t>
  </si>
  <si>
    <t>Příjmy celkem</t>
  </si>
  <si>
    <t>Výdaje celkem</t>
  </si>
  <si>
    <t>Neinvestiční příspěvek SDH Tehovec na pořádání soutěžě</t>
  </si>
  <si>
    <t>ČSOB</t>
  </si>
  <si>
    <t>ČSOB TÚ</t>
  </si>
  <si>
    <t>ČNB</t>
  </si>
  <si>
    <t>Financování</t>
  </si>
  <si>
    <t>Splátky úvěru</t>
  </si>
  <si>
    <t>Schválený rozpočet 2024</t>
  </si>
  <si>
    <t>Schválený rozpočet 2025</t>
  </si>
  <si>
    <t xml:space="preserve">Příjem z dani z příjmu fyzických osob </t>
  </si>
  <si>
    <t>Příjmy - Schválený rozpočet 2025</t>
  </si>
  <si>
    <t>Výdaje - Schválený rozpočet 2025</t>
  </si>
  <si>
    <t>Zůstatek na BÚ k 31.12.2024:</t>
  </si>
  <si>
    <t>KB 2 (hospodářská činnost)</t>
  </si>
  <si>
    <t>KB 1 (hlavní činnost)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</si>
</sst>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0000"/>
    <numFmt numFmtId="165" formatCode="#,##0.00_ ;\-#,##0.00\ "/>
    <numFmt numFmtId="166" formatCode="_-* #,##0.00\ _K_č_-;\-* #,##0.00\ _K_č_-;_-* &quot;-&quot;??\ _K_č_-;_-@_-"/>
  </numFmts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rgb="FF00B05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6" fontId="7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3" fillId="0" borderId="0" xfId="0" applyFont="1"/>
    <xf numFmtId="39" fontId="2" fillId="0" borderId="0" xfId="0" applyNumberFormat="1" applyFont="1"/>
    <xf numFmtId="0" fontId="1" fillId="2" borderId="1" xfId="0" applyFont="1" applyFill="1" applyBorder="1"/>
    <xf numFmtId="164" fontId="1" fillId="0" borderId="1" xfId="0" applyNumberFormat="1" applyFont="1" applyBorder="1"/>
    <xf numFmtId="0" fontId="1" fillId="0" borderId="1" xfId="0" applyFont="1" applyBorder="1"/>
    <xf numFmtId="39" fontId="1" fillId="0" borderId="1" xfId="0" applyNumberFormat="1" applyFont="1" applyBorder="1"/>
    <xf numFmtId="0" fontId="2" fillId="0" borderId="1" xfId="0" applyFont="1" applyBorder="1"/>
    <xf numFmtId="39" fontId="2" fillId="0" borderId="1" xfId="0" applyNumberFormat="1" applyFont="1" applyBorder="1"/>
    <xf numFmtId="37" fontId="1" fillId="0" borderId="1" xfId="0" applyNumberFormat="1" applyFont="1" applyBorder="1"/>
    <xf numFmtId="164" fontId="4" fillId="0" borderId="1" xfId="0" applyNumberFormat="1" applyFont="1" applyBorder="1"/>
    <xf numFmtId="0" fontId="4" fillId="0" borderId="1" xfId="0" applyFont="1" applyBorder="1"/>
    <xf numFmtId="39" fontId="4" fillId="0" borderId="1" xfId="0" applyNumberFormat="1" applyFont="1" applyBorder="1"/>
    <xf numFmtId="164" fontId="2" fillId="0" borderId="1" xfId="0" applyNumberFormat="1" applyFont="1" applyBorder="1"/>
    <xf numFmtId="0" fontId="2" fillId="3" borderId="1" xfId="0" applyFont="1" applyFill="1" applyBorder="1"/>
    <xf numFmtId="39" fontId="2" fillId="3" borderId="1" xfId="0" applyNumberFormat="1" applyFont="1" applyFill="1" applyBorder="1"/>
    <xf numFmtId="164" fontId="2" fillId="3" borderId="1" xfId="0" applyNumberFormat="1" applyFont="1" applyFill="1" applyBorder="1"/>
    <xf numFmtId="164" fontId="2" fillId="4" borderId="1" xfId="0" applyNumberFormat="1" applyFont="1" applyFill="1" applyBorder="1"/>
    <xf numFmtId="0" fontId="2" fillId="4" borderId="1" xfId="0" applyFont="1" applyFill="1" applyBorder="1"/>
    <xf numFmtId="39" fontId="2" fillId="4" borderId="1" xfId="0" applyNumberFormat="1" applyFont="1" applyFill="1" applyBorder="1"/>
    <xf numFmtId="39" fontId="2" fillId="5" borderId="1" xfId="0" applyNumberFormat="1" applyFont="1" applyFill="1" applyBorder="1"/>
    <xf numFmtId="0" fontId="2" fillId="5" borderId="1" xfId="0" applyFont="1" applyFill="1" applyBorder="1"/>
    <xf numFmtId="164" fontId="2" fillId="5" borderId="1" xfId="0" applyNumberFormat="1" applyFont="1" applyFill="1" applyBorder="1"/>
    <xf numFmtId="39" fontId="2" fillId="3" borderId="2" xfId="0" applyNumberFormat="1" applyFont="1" applyFill="1" applyBorder="1"/>
    <xf numFmtId="39" fontId="2" fillId="3" borderId="2" xfId="0" applyNumberFormat="1" applyFont="1" applyFill="1" applyBorder="1" applyAlignment="1">
      <alignment vertical="center"/>
    </xf>
    <xf numFmtId="39" fontId="6" fillId="0" borderId="1" xfId="0" applyNumberFormat="1" applyFont="1" applyBorder="1"/>
    <xf numFmtId="164" fontId="6" fillId="0" borderId="1" xfId="0" applyNumberFormat="1" applyFont="1" applyBorder="1"/>
    <xf numFmtId="0" fontId="6" fillId="0" borderId="1" xfId="0" applyFont="1" applyBorder="1"/>
    <xf numFmtId="39" fontId="8" fillId="0" borderId="1" xfId="0" applyNumberFormat="1" applyFont="1" applyBorder="1"/>
    <xf numFmtId="0" fontId="5" fillId="0" borderId="0" xfId="0" applyFont="1"/>
    <xf numFmtId="164" fontId="2" fillId="5" borderId="1" xfId="0" applyNumberFormat="1" applyFont="1" applyFill="1" applyBorder="1" applyAlignment="1">
      <alignment horizontal="right"/>
    </xf>
    <xf numFmtId="166" fontId="1" fillId="0" borderId="0" xfId="3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0" fontId="9" fillId="0" borderId="1" xfId="0" applyFont="1" applyBorder="1"/>
    <xf numFmtId="166" fontId="2" fillId="0" borderId="0" xfId="3" applyFont="1" applyAlignment="1">
      <alignment horizontal="center" vertic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39" fontId="10" fillId="0" borderId="1" xfId="0" applyNumberFormat="1" applyFont="1" applyBorder="1" applyAlignment="1">
      <alignment vertical="center"/>
    </xf>
    <xf numFmtId="165" fontId="2" fillId="0" borderId="1" xfId="0" applyNumberFormat="1" applyFont="1" applyBorder="1"/>
    <xf numFmtId="0" fontId="9" fillId="0" borderId="1" xfId="0" applyFont="1" applyBorder="1" applyAlignment="1">
      <alignment horizontal="left" vertical="center"/>
    </xf>
    <xf numFmtId="39" fontId="9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43" fontId="2" fillId="0" borderId="1" xfId="1" applyFont="1" applyBorder="1" applyAlignment="1">
      <alignment vertical="center"/>
    </xf>
    <xf numFmtId="0" fontId="9" fillId="0" borderId="1" xfId="0" applyFont="1" applyBorder="1" applyAlignment="1">
      <alignment vertical="center"/>
    </xf>
    <xf numFmtId="39" fontId="9" fillId="0" borderId="1" xfId="0" applyNumberFormat="1" applyFont="1" applyBorder="1" applyAlignment="1">
      <alignment vertical="center"/>
    </xf>
    <xf numFmtId="166" fontId="2" fillId="0" borderId="0" xfId="0" applyNumberFormat="1" applyFont="1" applyAlignment="1">
      <alignment horizontal="center" vertical="center"/>
    </xf>
    <xf numFmtId="39" fontId="2" fillId="6" borderId="5" xfId="0" applyNumberFormat="1" applyFont="1" applyFill="1" applyBorder="1" applyAlignment="1">
      <alignment horizontal="center" vertical="center"/>
    </xf>
    <xf numFmtId="39" fontId="2" fillId="6" borderId="11" xfId="0" applyNumberFormat="1" applyFont="1" applyFill="1" applyBorder="1" applyAlignment="1">
      <alignment horizontal="center" vertical="center"/>
    </xf>
    <xf numFmtId="39" fontId="2" fillId="6" borderId="6" xfId="0" applyNumberFormat="1" applyFont="1" applyFill="1" applyBorder="1" applyAlignment="1">
      <alignment horizontal="center" vertical="center"/>
    </xf>
    <xf numFmtId="39" fontId="2" fillId="6" borderId="7" xfId="0" applyNumberFormat="1" applyFont="1" applyFill="1" applyBorder="1" applyAlignment="1">
      <alignment horizontal="center" vertical="center"/>
    </xf>
    <xf numFmtId="39" fontId="2" fillId="6" borderId="0" xfId="0" applyNumberFormat="1" applyFont="1" applyFill="1" applyAlignment="1">
      <alignment horizontal="center" vertical="center"/>
    </xf>
    <xf numFmtId="39" fontId="2" fillId="6" borderId="8" xfId="0" applyNumberFormat="1" applyFont="1" applyFill="1" applyBorder="1" applyAlignment="1">
      <alignment horizontal="center" vertical="center"/>
    </xf>
    <xf numFmtId="39" fontId="2" fillId="6" borderId="9" xfId="0" applyNumberFormat="1" applyFont="1" applyFill="1" applyBorder="1" applyAlignment="1">
      <alignment horizontal="center" vertical="center"/>
    </xf>
    <xf numFmtId="39" fontId="2" fillId="6" borderId="12" xfId="0" applyNumberFormat="1" applyFont="1" applyFill="1" applyBorder="1" applyAlignment="1">
      <alignment horizontal="center" vertical="center"/>
    </xf>
    <xf numFmtId="39" fontId="2" fillId="6" borderId="10" xfId="0" applyNumberFormat="1" applyFont="1" applyFill="1" applyBorder="1" applyAlignment="1">
      <alignment horizontal="center" vertical="center"/>
    </xf>
    <xf numFmtId="39" fontId="2" fillId="6" borderId="3" xfId="0" applyNumberFormat="1" applyFont="1" applyFill="1" applyBorder="1" applyAlignment="1">
      <alignment horizontal="center"/>
    </xf>
    <xf numFmtId="39" fontId="2" fillId="6" borderId="13" xfId="0" applyNumberFormat="1" applyFont="1" applyFill="1" applyBorder="1" applyAlignment="1">
      <alignment horizontal="center"/>
    </xf>
    <xf numFmtId="39" fontId="2" fillId="6" borderId="4" xfId="0" applyNumberFormat="1" applyFont="1" applyFill="1" applyBorder="1" applyAlignment="1">
      <alignment horizontal="center"/>
    </xf>
  </cellXfs>
  <cellStyles count="4">
    <cellStyle name="Čárka" xfId="1" builtinId="3"/>
    <cellStyle name="Čárka 2" xfId="3" xr:uid="{58A3BCA2-78B9-49EC-9C29-4339DDF30519}"/>
    <cellStyle name="Měna 2" xfId="2" xr:uid="{C0B98BB5-4C20-4AAC-A6F0-0E677B0D5BF3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77DA6-F79C-4E8B-8619-ACC8CEC8E642}">
  <sheetPr>
    <pageSetUpPr fitToPage="1"/>
  </sheetPr>
  <dimension ref="A1:J343"/>
  <sheetViews>
    <sheetView tabSelected="1" topLeftCell="A10" workbookViewId="0">
      <selection activeCell="C85" sqref="C85"/>
    </sheetView>
  </sheetViews>
  <sheetFormatPr defaultRowHeight="15" x14ac:dyDescent="0.25"/>
  <cols>
    <col min="3" max="3" width="48.5703125" customWidth="1"/>
    <col min="4" max="4" width="20.7109375" bestFit="1" customWidth="1"/>
    <col min="5" max="5" width="12.28515625" hidden="1" customWidth="1"/>
    <col min="6" max="6" width="15.7109375" hidden="1" customWidth="1"/>
    <col min="7" max="7" width="24.85546875" hidden="1" customWidth="1"/>
    <col min="8" max="8" width="20.85546875" hidden="1" customWidth="1"/>
    <col min="9" max="9" width="0" hidden="1" customWidth="1"/>
    <col min="10" max="10" width="20.7109375" customWidth="1"/>
  </cols>
  <sheetData>
    <row r="1" spans="1:10" ht="21" x14ac:dyDescent="0.35">
      <c r="A1" s="2" t="s">
        <v>272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4" t="s">
        <v>0</v>
      </c>
      <c r="B2" s="4" t="s">
        <v>1</v>
      </c>
      <c r="C2" s="4" t="s">
        <v>2</v>
      </c>
      <c r="D2" s="4" t="s">
        <v>269</v>
      </c>
      <c r="E2" s="4" t="s">
        <v>3</v>
      </c>
      <c r="F2" s="4" t="s">
        <v>4</v>
      </c>
      <c r="G2" s="4" t="s">
        <v>32</v>
      </c>
      <c r="H2" s="4" t="s">
        <v>33</v>
      </c>
      <c r="I2" s="4"/>
      <c r="J2" s="4" t="s">
        <v>270</v>
      </c>
    </row>
    <row r="3" spans="1:10" x14ac:dyDescent="0.25">
      <c r="A3" s="5">
        <v>0</v>
      </c>
      <c r="B3" s="5">
        <v>1111</v>
      </c>
      <c r="C3" s="6" t="s">
        <v>34</v>
      </c>
      <c r="D3" s="7">
        <v>3000000</v>
      </c>
      <c r="E3" s="7">
        <v>3000000</v>
      </c>
      <c r="F3" s="7">
        <v>3271522.01</v>
      </c>
      <c r="G3" s="7">
        <v>2967463.11</v>
      </c>
      <c r="H3" s="10">
        <f>(G3/10)*12</f>
        <v>3560955.7319999998</v>
      </c>
      <c r="I3" s="10"/>
      <c r="J3" s="7">
        <v>3000000</v>
      </c>
    </row>
    <row r="4" spans="1:10" x14ac:dyDescent="0.25">
      <c r="A4" s="5">
        <v>0</v>
      </c>
      <c r="B4" s="5">
        <v>1112</v>
      </c>
      <c r="C4" s="6" t="s">
        <v>260</v>
      </c>
      <c r="D4" s="7">
        <v>250000</v>
      </c>
      <c r="E4" s="7">
        <v>250000</v>
      </c>
      <c r="F4" s="7">
        <v>276067.34000000003</v>
      </c>
      <c r="G4" s="7">
        <v>188787.25</v>
      </c>
      <c r="H4" s="10">
        <f t="shared" ref="H4:H8" si="0">(G4/10)*12</f>
        <v>226544.69999999998</v>
      </c>
      <c r="I4" s="10"/>
      <c r="J4" s="7">
        <v>250000</v>
      </c>
    </row>
    <row r="5" spans="1:10" x14ac:dyDescent="0.25">
      <c r="A5" s="5">
        <v>0</v>
      </c>
      <c r="B5" s="5">
        <v>1113</v>
      </c>
      <c r="C5" s="6" t="s">
        <v>271</v>
      </c>
      <c r="D5" s="7">
        <v>800000</v>
      </c>
      <c r="E5" s="7">
        <v>800000</v>
      </c>
      <c r="F5" s="7">
        <v>796527.62</v>
      </c>
      <c r="G5" s="7">
        <v>724923.09</v>
      </c>
      <c r="H5" s="10">
        <f t="shared" si="0"/>
        <v>869907.70799999987</v>
      </c>
      <c r="I5" s="10"/>
      <c r="J5" s="7">
        <v>800000</v>
      </c>
    </row>
    <row r="6" spans="1:10" x14ac:dyDescent="0.25">
      <c r="A6" s="5">
        <v>0</v>
      </c>
      <c r="B6" s="5">
        <v>1121</v>
      </c>
      <c r="C6" s="6" t="s">
        <v>35</v>
      </c>
      <c r="D6" s="7">
        <v>5000000</v>
      </c>
      <c r="E6" s="7">
        <v>5000000</v>
      </c>
      <c r="F6" s="7">
        <v>5778760.9299999997</v>
      </c>
      <c r="G6" s="7">
        <v>4256613.0199999996</v>
      </c>
      <c r="H6" s="10">
        <f t="shared" si="0"/>
        <v>5107935.6239999998</v>
      </c>
      <c r="I6" s="10"/>
      <c r="J6" s="7">
        <v>5000000</v>
      </c>
    </row>
    <row r="7" spans="1:10" x14ac:dyDescent="0.25">
      <c r="A7" s="5">
        <v>0</v>
      </c>
      <c r="B7" s="5">
        <v>1122</v>
      </c>
      <c r="C7" s="6" t="s">
        <v>35</v>
      </c>
      <c r="D7" s="7">
        <v>300000</v>
      </c>
      <c r="E7" s="7">
        <v>300000</v>
      </c>
      <c r="F7" s="7">
        <v>808070</v>
      </c>
      <c r="G7" s="7">
        <v>236740</v>
      </c>
      <c r="H7" s="10">
        <f t="shared" si="0"/>
        <v>284088</v>
      </c>
      <c r="I7" s="10"/>
      <c r="J7" s="7">
        <v>300000</v>
      </c>
    </row>
    <row r="8" spans="1:10" x14ac:dyDescent="0.25">
      <c r="A8" s="5">
        <v>0</v>
      </c>
      <c r="B8" s="5">
        <v>1211</v>
      </c>
      <c r="C8" s="6" t="s">
        <v>36</v>
      </c>
      <c r="D8" s="7">
        <v>10000000</v>
      </c>
      <c r="E8" s="7">
        <v>10000000</v>
      </c>
      <c r="F8" s="7">
        <v>10392072.74</v>
      </c>
      <c r="G8" s="7">
        <v>8479976.4499999993</v>
      </c>
      <c r="H8" s="10">
        <f t="shared" si="0"/>
        <v>10175971.739999998</v>
      </c>
      <c r="I8" s="10"/>
      <c r="J8" s="7">
        <v>10000000</v>
      </c>
    </row>
    <row r="9" spans="1:10" x14ac:dyDescent="0.25">
      <c r="A9" s="5">
        <v>0</v>
      </c>
      <c r="B9" s="5">
        <v>1335</v>
      </c>
      <c r="C9" s="6" t="s">
        <v>37</v>
      </c>
      <c r="D9" s="7">
        <v>1000</v>
      </c>
      <c r="E9" s="7">
        <v>1000</v>
      </c>
      <c r="F9" s="7">
        <v>0</v>
      </c>
      <c r="G9" s="7">
        <v>0</v>
      </c>
      <c r="H9" s="7">
        <v>0</v>
      </c>
      <c r="I9" s="7"/>
      <c r="J9" s="7">
        <v>1000</v>
      </c>
    </row>
    <row r="10" spans="1:10" x14ac:dyDescent="0.25">
      <c r="A10" s="5">
        <v>0</v>
      </c>
      <c r="B10" s="5">
        <v>1341</v>
      </c>
      <c r="C10" s="6" t="s">
        <v>38</v>
      </c>
      <c r="D10" s="7">
        <v>65000</v>
      </c>
      <c r="E10" s="7">
        <v>65000</v>
      </c>
      <c r="F10" s="7">
        <v>62200</v>
      </c>
      <c r="G10" s="7">
        <v>60800</v>
      </c>
      <c r="H10" s="7">
        <v>60800</v>
      </c>
      <c r="I10" s="7"/>
      <c r="J10" s="7">
        <v>65000</v>
      </c>
    </row>
    <row r="11" spans="1:10" x14ac:dyDescent="0.25">
      <c r="A11" s="5">
        <v>0</v>
      </c>
      <c r="B11" s="5">
        <v>1342</v>
      </c>
      <c r="C11" s="6" t="s">
        <v>39</v>
      </c>
      <c r="D11" s="7">
        <v>1000</v>
      </c>
      <c r="E11" s="7">
        <v>1000</v>
      </c>
      <c r="F11" s="7">
        <v>0</v>
      </c>
      <c r="G11" s="7">
        <v>0</v>
      </c>
      <c r="H11" s="7">
        <v>0</v>
      </c>
      <c r="I11" s="7"/>
      <c r="J11" s="7">
        <v>1000</v>
      </c>
    </row>
    <row r="12" spans="1:10" x14ac:dyDescent="0.25">
      <c r="A12" s="5">
        <v>0</v>
      </c>
      <c r="B12" s="5">
        <v>1343</v>
      </c>
      <c r="C12" s="6" t="s">
        <v>40</v>
      </c>
      <c r="D12" s="7">
        <v>1000</v>
      </c>
      <c r="E12" s="7">
        <v>1000</v>
      </c>
      <c r="F12" s="7">
        <v>0</v>
      </c>
      <c r="G12" s="7">
        <v>0</v>
      </c>
      <c r="H12" s="7">
        <v>0</v>
      </c>
      <c r="I12" s="7"/>
      <c r="J12" s="7">
        <v>1000</v>
      </c>
    </row>
    <row r="13" spans="1:10" x14ac:dyDescent="0.25">
      <c r="A13" s="5">
        <v>0</v>
      </c>
      <c r="B13" s="5">
        <v>1345</v>
      </c>
      <c r="C13" s="6" t="s">
        <v>41</v>
      </c>
      <c r="D13" s="7">
        <v>2650000</v>
      </c>
      <c r="E13" s="7">
        <v>2665000</v>
      </c>
      <c r="F13" s="7">
        <v>2628207</v>
      </c>
      <c r="G13" s="7">
        <v>2649800</v>
      </c>
      <c r="H13" s="7">
        <v>2649800</v>
      </c>
      <c r="I13" s="7"/>
      <c r="J13" s="7">
        <v>2665000</v>
      </c>
    </row>
    <row r="14" spans="1:10" x14ac:dyDescent="0.25">
      <c r="A14" s="5">
        <v>0</v>
      </c>
      <c r="B14" s="5">
        <v>1361</v>
      </c>
      <c r="C14" s="6" t="s">
        <v>42</v>
      </c>
      <c r="D14" s="7">
        <v>30000</v>
      </c>
      <c r="E14" s="7">
        <v>30000</v>
      </c>
      <c r="F14" s="7">
        <v>25780</v>
      </c>
      <c r="G14" s="7">
        <v>28130</v>
      </c>
      <c r="H14" s="7">
        <v>30000</v>
      </c>
      <c r="I14" s="7"/>
      <c r="J14" s="7">
        <v>30000</v>
      </c>
    </row>
    <row r="15" spans="1:10" x14ac:dyDescent="0.25">
      <c r="A15" s="5">
        <v>0</v>
      </c>
      <c r="B15" s="5">
        <v>1381</v>
      </c>
      <c r="C15" s="6" t="s">
        <v>43</v>
      </c>
      <c r="D15" s="7">
        <v>120000</v>
      </c>
      <c r="E15" s="7">
        <v>120000</v>
      </c>
      <c r="F15" s="7">
        <v>147566.93</v>
      </c>
      <c r="G15" s="7">
        <v>42957.32</v>
      </c>
      <c r="H15" s="7">
        <v>50000</v>
      </c>
      <c r="I15" s="7"/>
      <c r="J15" s="7">
        <v>120000</v>
      </c>
    </row>
    <row r="16" spans="1:10" x14ac:dyDescent="0.25">
      <c r="A16" s="5">
        <v>0</v>
      </c>
      <c r="B16" s="5">
        <v>1386</v>
      </c>
      <c r="C16" s="6" t="s">
        <v>44</v>
      </c>
      <c r="D16" s="7">
        <v>0</v>
      </c>
      <c r="E16" s="7">
        <v>160000</v>
      </c>
      <c r="F16" s="7">
        <v>0</v>
      </c>
      <c r="G16" s="7">
        <v>87911.98</v>
      </c>
      <c r="H16" s="7">
        <v>90000</v>
      </c>
      <c r="I16" s="7"/>
      <c r="J16" s="7">
        <v>160000</v>
      </c>
    </row>
    <row r="17" spans="1:10" x14ac:dyDescent="0.25">
      <c r="A17" s="5">
        <v>0</v>
      </c>
      <c r="B17" s="5">
        <v>1387</v>
      </c>
      <c r="C17" s="6" t="s">
        <v>45</v>
      </c>
      <c r="D17" s="7">
        <v>0</v>
      </c>
      <c r="E17" s="7">
        <v>80000</v>
      </c>
      <c r="F17" s="7">
        <v>0</v>
      </c>
      <c r="G17" s="7">
        <v>42878.95</v>
      </c>
      <c r="H17" s="7">
        <v>50000</v>
      </c>
      <c r="I17" s="7"/>
      <c r="J17" s="7">
        <v>80000</v>
      </c>
    </row>
    <row r="18" spans="1:10" x14ac:dyDescent="0.25">
      <c r="A18" s="5">
        <v>0</v>
      </c>
      <c r="B18" s="5">
        <v>1511</v>
      </c>
      <c r="C18" s="6" t="s">
        <v>46</v>
      </c>
      <c r="D18" s="7">
        <v>1500000</v>
      </c>
      <c r="E18" s="7">
        <v>2170000</v>
      </c>
      <c r="F18" s="7">
        <v>1374351.45</v>
      </c>
      <c r="G18" s="7">
        <v>2160611.91</v>
      </c>
      <c r="H18" s="7">
        <v>2200000</v>
      </c>
      <c r="I18" s="7"/>
      <c r="J18" s="7">
        <v>2170000</v>
      </c>
    </row>
    <row r="19" spans="1:10" x14ac:dyDescent="0.25">
      <c r="A19" s="5">
        <v>0</v>
      </c>
      <c r="B19" s="5">
        <v>4111</v>
      </c>
      <c r="C19" s="6" t="s">
        <v>47</v>
      </c>
      <c r="D19" s="7">
        <v>0</v>
      </c>
      <c r="E19" s="7">
        <v>77000</v>
      </c>
      <c r="F19" s="7">
        <v>0</v>
      </c>
      <c r="G19" s="7">
        <v>78319.83</v>
      </c>
      <c r="H19" s="7">
        <v>70000</v>
      </c>
      <c r="I19" s="7"/>
      <c r="J19" s="7">
        <v>31000</v>
      </c>
    </row>
    <row r="20" spans="1:10" x14ac:dyDescent="0.25">
      <c r="A20" s="5">
        <v>0</v>
      </c>
      <c r="B20" s="5">
        <v>4112</v>
      </c>
      <c r="C20" s="6" t="s">
        <v>48</v>
      </c>
      <c r="D20" s="7">
        <v>313900</v>
      </c>
      <c r="E20" s="7">
        <v>313900</v>
      </c>
      <c r="F20" s="7">
        <v>316600</v>
      </c>
      <c r="G20" s="7">
        <v>261580</v>
      </c>
      <c r="H20" s="7">
        <v>313900</v>
      </c>
      <c r="I20" s="7"/>
      <c r="J20" s="7">
        <v>313900</v>
      </c>
    </row>
    <row r="21" spans="1:10" x14ac:dyDescent="0.25">
      <c r="A21" s="5">
        <v>0</v>
      </c>
      <c r="B21" s="5">
        <v>4113</v>
      </c>
      <c r="C21" s="6" t="s">
        <v>49</v>
      </c>
      <c r="D21" s="7">
        <v>0</v>
      </c>
      <c r="E21" s="7">
        <v>604234.96</v>
      </c>
      <c r="F21" s="7">
        <v>0</v>
      </c>
      <c r="G21" s="7">
        <v>604234.96</v>
      </c>
      <c r="H21" s="7">
        <v>604235</v>
      </c>
      <c r="I21" s="7"/>
      <c r="J21" s="7">
        <v>0</v>
      </c>
    </row>
    <row r="22" spans="1:10" x14ac:dyDescent="0.25">
      <c r="A22" s="5">
        <v>0</v>
      </c>
      <c r="B22" s="5">
        <v>4116</v>
      </c>
      <c r="C22" s="6" t="s">
        <v>50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/>
      <c r="J22" s="7">
        <v>1414971</v>
      </c>
    </row>
    <row r="23" spans="1:10" x14ac:dyDescent="0.25">
      <c r="A23" s="5">
        <v>0</v>
      </c>
      <c r="B23" s="5">
        <v>4216</v>
      </c>
      <c r="C23" s="6" t="s">
        <v>51</v>
      </c>
      <c r="D23" s="7">
        <v>0</v>
      </c>
      <c r="E23" s="7">
        <v>250000</v>
      </c>
      <c r="F23" s="7">
        <v>0</v>
      </c>
      <c r="G23" s="7">
        <v>0</v>
      </c>
      <c r="H23" s="7">
        <v>0</v>
      </c>
      <c r="I23" s="7"/>
      <c r="J23" s="7">
        <v>250000</v>
      </c>
    </row>
    <row r="24" spans="1:10" x14ac:dyDescent="0.25">
      <c r="A24" s="8"/>
      <c r="B24" s="8"/>
      <c r="C24" s="19" t="s">
        <v>5</v>
      </c>
      <c r="D24" s="20">
        <f t="shared" ref="D24:J24" si="1">SUM(D3:D23)</f>
        <v>24031900</v>
      </c>
      <c r="E24" s="20">
        <f t="shared" si="1"/>
        <v>25888134.960000001</v>
      </c>
      <c r="F24" s="20">
        <f t="shared" si="1"/>
        <v>25877726.02</v>
      </c>
      <c r="G24" s="20">
        <f t="shared" si="1"/>
        <v>22871727.869999997</v>
      </c>
      <c r="H24" s="20">
        <f t="shared" si="1"/>
        <v>26344138.503999997</v>
      </c>
      <c r="I24" s="20"/>
      <c r="J24" s="20">
        <f t="shared" si="1"/>
        <v>26652871</v>
      </c>
    </row>
    <row r="25" spans="1:10" x14ac:dyDescent="0.25">
      <c r="A25" s="8"/>
      <c r="B25" s="8"/>
      <c r="C25" s="8"/>
      <c r="D25" s="9"/>
      <c r="E25" s="9"/>
      <c r="F25" s="9"/>
      <c r="G25" s="9"/>
      <c r="H25" s="9"/>
      <c r="I25" s="9"/>
      <c r="J25" s="9"/>
    </row>
    <row r="26" spans="1:10" hidden="1" x14ac:dyDescent="0.25">
      <c r="A26" s="5">
        <v>3314</v>
      </c>
      <c r="B26" s="5">
        <v>2111</v>
      </c>
      <c r="C26" s="6" t="s">
        <v>52</v>
      </c>
      <c r="D26" s="7">
        <v>7000</v>
      </c>
      <c r="E26" s="7">
        <v>7000</v>
      </c>
      <c r="F26" s="7">
        <v>2900</v>
      </c>
      <c r="G26" s="7">
        <v>5560</v>
      </c>
      <c r="H26" s="7">
        <v>5560</v>
      </c>
      <c r="I26" s="7"/>
      <c r="J26" s="7">
        <v>7000</v>
      </c>
    </row>
    <row r="27" spans="1:10" x14ac:dyDescent="0.25">
      <c r="A27" s="18">
        <v>3314</v>
      </c>
      <c r="B27" s="18" t="s">
        <v>241</v>
      </c>
      <c r="C27" s="19" t="s">
        <v>200</v>
      </c>
      <c r="D27" s="20">
        <f>D26</f>
        <v>7000</v>
      </c>
      <c r="E27" s="20">
        <f t="shared" ref="E27:J27" si="2">E26</f>
        <v>7000</v>
      </c>
      <c r="F27" s="20">
        <f t="shared" si="2"/>
        <v>2900</v>
      </c>
      <c r="G27" s="20">
        <f t="shared" si="2"/>
        <v>5560</v>
      </c>
      <c r="H27" s="20">
        <f t="shared" si="2"/>
        <v>5560</v>
      </c>
      <c r="I27" s="20"/>
      <c r="J27" s="20">
        <f t="shared" si="2"/>
        <v>7000</v>
      </c>
    </row>
    <row r="28" spans="1:10" x14ac:dyDescent="0.25">
      <c r="A28" s="5"/>
      <c r="B28" s="5"/>
      <c r="C28" s="6"/>
      <c r="D28" s="7"/>
      <c r="E28" s="7"/>
      <c r="F28" s="7"/>
      <c r="G28" s="7"/>
      <c r="H28" s="7"/>
      <c r="I28" s="7"/>
      <c r="J28" s="7"/>
    </row>
    <row r="29" spans="1:10" hidden="1" x14ac:dyDescent="0.25">
      <c r="A29" s="5">
        <v>3612</v>
      </c>
      <c r="B29" s="5">
        <v>2132</v>
      </c>
      <c r="C29" s="6" t="s">
        <v>53</v>
      </c>
      <c r="D29" s="7">
        <v>450000</v>
      </c>
      <c r="E29" s="7">
        <v>450000</v>
      </c>
      <c r="F29" s="7">
        <v>515436</v>
      </c>
      <c r="G29" s="7">
        <v>376424</v>
      </c>
      <c r="H29" s="7">
        <f>78660+91872+135972</f>
        <v>306504</v>
      </c>
      <c r="I29" s="7"/>
      <c r="J29" s="7">
        <v>450000</v>
      </c>
    </row>
    <row r="30" spans="1:10" x14ac:dyDescent="0.25">
      <c r="A30" s="18">
        <v>3612</v>
      </c>
      <c r="B30" s="18" t="s">
        <v>241</v>
      </c>
      <c r="C30" s="19" t="s">
        <v>222</v>
      </c>
      <c r="D30" s="20">
        <f>D29</f>
        <v>450000</v>
      </c>
      <c r="E30" s="20">
        <f t="shared" ref="E30:J30" si="3">E29</f>
        <v>450000</v>
      </c>
      <c r="F30" s="20">
        <f t="shared" si="3"/>
        <v>515436</v>
      </c>
      <c r="G30" s="20">
        <f t="shared" si="3"/>
        <v>376424</v>
      </c>
      <c r="H30" s="20">
        <f t="shared" si="3"/>
        <v>306504</v>
      </c>
      <c r="I30" s="20"/>
      <c r="J30" s="20">
        <f t="shared" si="3"/>
        <v>450000</v>
      </c>
    </row>
    <row r="31" spans="1:10" x14ac:dyDescent="0.25">
      <c r="A31" s="5"/>
      <c r="B31" s="5"/>
      <c r="C31" s="6"/>
      <c r="D31" s="7"/>
      <c r="E31" s="7"/>
      <c r="F31" s="7"/>
      <c r="G31" s="7"/>
      <c r="H31" s="7"/>
      <c r="I31" s="7"/>
      <c r="J31" s="7"/>
    </row>
    <row r="32" spans="1:10" hidden="1" x14ac:dyDescent="0.25">
      <c r="A32" s="5">
        <v>3613</v>
      </c>
      <c r="B32" s="5">
        <v>2132</v>
      </c>
      <c r="C32" s="6" t="s">
        <v>54</v>
      </c>
      <c r="D32" s="7">
        <v>450000</v>
      </c>
      <c r="E32" s="7">
        <v>450000</v>
      </c>
      <c r="F32" s="7">
        <v>462420.18</v>
      </c>
      <c r="G32" s="7">
        <v>332469</v>
      </c>
      <c r="H32" s="7">
        <f>156000+60000+110000+35000+24000+250+2300+17650</f>
        <v>405200</v>
      </c>
      <c r="I32" s="7"/>
      <c r="J32" s="7">
        <v>370000</v>
      </c>
    </row>
    <row r="33" spans="1:10" x14ac:dyDescent="0.25">
      <c r="A33" s="18">
        <v>3613</v>
      </c>
      <c r="B33" s="18" t="s">
        <v>241</v>
      </c>
      <c r="C33" s="19" t="s">
        <v>223</v>
      </c>
      <c r="D33" s="20">
        <f>D32</f>
        <v>450000</v>
      </c>
      <c r="E33" s="20">
        <f t="shared" ref="E33:J33" si="4">E32</f>
        <v>450000</v>
      </c>
      <c r="F33" s="20">
        <f t="shared" si="4"/>
        <v>462420.18</v>
      </c>
      <c r="G33" s="20">
        <f t="shared" si="4"/>
        <v>332469</v>
      </c>
      <c r="H33" s="20">
        <f t="shared" si="4"/>
        <v>405200</v>
      </c>
      <c r="I33" s="20"/>
      <c r="J33" s="20">
        <f t="shared" si="4"/>
        <v>370000</v>
      </c>
    </row>
    <row r="34" spans="1:10" x14ac:dyDescent="0.25">
      <c r="A34" s="5"/>
      <c r="B34" s="5"/>
      <c r="C34" s="6"/>
      <c r="D34" s="7"/>
      <c r="E34" s="7"/>
      <c r="F34" s="7"/>
      <c r="G34" s="7"/>
      <c r="H34" s="7"/>
      <c r="I34" s="7"/>
      <c r="J34" s="7"/>
    </row>
    <row r="35" spans="1:10" hidden="1" x14ac:dyDescent="0.25">
      <c r="A35" s="5">
        <v>3632</v>
      </c>
      <c r="B35" s="5">
        <v>2111</v>
      </c>
      <c r="C35" s="6" t="s">
        <v>55</v>
      </c>
      <c r="D35" s="7">
        <v>20000</v>
      </c>
      <c r="E35" s="7">
        <v>20000</v>
      </c>
      <c r="F35" s="7">
        <v>19250</v>
      </c>
      <c r="G35" s="7">
        <v>20000</v>
      </c>
      <c r="H35" s="7">
        <v>20000</v>
      </c>
      <c r="I35" s="7"/>
      <c r="J35" s="7">
        <v>20000</v>
      </c>
    </row>
    <row r="36" spans="1:10" x14ac:dyDescent="0.25">
      <c r="A36" s="18">
        <v>3632</v>
      </c>
      <c r="B36" s="18" t="s">
        <v>241</v>
      </c>
      <c r="C36" s="19" t="s">
        <v>229</v>
      </c>
      <c r="D36" s="20">
        <f>D35</f>
        <v>20000</v>
      </c>
      <c r="E36" s="20">
        <f t="shared" ref="E36:J36" si="5">E35</f>
        <v>20000</v>
      </c>
      <c r="F36" s="20">
        <f t="shared" si="5"/>
        <v>19250</v>
      </c>
      <c r="G36" s="20">
        <f t="shared" si="5"/>
        <v>20000</v>
      </c>
      <c r="H36" s="20">
        <f t="shared" si="5"/>
        <v>20000</v>
      </c>
      <c r="I36" s="20"/>
      <c r="J36" s="20">
        <f t="shared" si="5"/>
        <v>20000</v>
      </c>
    </row>
    <row r="37" spans="1:10" x14ac:dyDescent="0.25">
      <c r="A37" s="14"/>
      <c r="B37" s="14"/>
      <c r="C37" s="8"/>
      <c r="D37" s="9"/>
      <c r="E37" s="9"/>
      <c r="F37" s="9"/>
      <c r="G37" s="9"/>
      <c r="H37" s="9"/>
      <c r="I37" s="9"/>
      <c r="J37" s="9"/>
    </row>
    <row r="38" spans="1:10" hidden="1" x14ac:dyDescent="0.25">
      <c r="A38" s="5">
        <v>3636</v>
      </c>
      <c r="B38" s="5">
        <v>3122</v>
      </c>
      <c r="C38" s="6" t="s">
        <v>56</v>
      </c>
      <c r="D38" s="7">
        <v>1820000</v>
      </c>
      <c r="E38" s="7">
        <v>1820000</v>
      </c>
      <c r="F38" s="7">
        <v>105000</v>
      </c>
      <c r="G38" s="7">
        <v>175000</v>
      </c>
      <c r="H38" s="7">
        <v>175000</v>
      </c>
      <c r="I38" s="7"/>
      <c r="J38" s="7">
        <v>350000</v>
      </c>
    </row>
    <row r="39" spans="1:10" x14ac:dyDescent="0.25">
      <c r="A39" s="18">
        <v>3636</v>
      </c>
      <c r="B39" s="18" t="s">
        <v>242</v>
      </c>
      <c r="C39" s="19" t="s">
        <v>231</v>
      </c>
      <c r="D39" s="20">
        <f>D38</f>
        <v>1820000</v>
      </c>
      <c r="E39" s="20">
        <f t="shared" ref="E39:J39" si="6">E38</f>
        <v>1820000</v>
      </c>
      <c r="F39" s="20">
        <f t="shared" si="6"/>
        <v>105000</v>
      </c>
      <c r="G39" s="20">
        <f t="shared" si="6"/>
        <v>175000</v>
      </c>
      <c r="H39" s="20">
        <f t="shared" si="6"/>
        <v>175000</v>
      </c>
      <c r="I39" s="20"/>
      <c r="J39" s="20">
        <f t="shared" si="6"/>
        <v>350000</v>
      </c>
    </row>
    <row r="40" spans="1:10" x14ac:dyDescent="0.25">
      <c r="A40" s="14"/>
      <c r="B40" s="14"/>
      <c r="C40" s="8"/>
      <c r="D40" s="9"/>
      <c r="E40" s="9"/>
      <c r="F40" s="9"/>
      <c r="G40" s="9"/>
      <c r="H40" s="9"/>
      <c r="I40" s="9"/>
      <c r="J40" s="9"/>
    </row>
    <row r="41" spans="1:10" hidden="1" x14ac:dyDescent="0.25">
      <c r="A41" s="5">
        <v>3639</v>
      </c>
      <c r="B41" s="5">
        <v>2119</v>
      </c>
      <c r="C41" s="6" t="s">
        <v>57</v>
      </c>
      <c r="D41" s="7">
        <v>0</v>
      </c>
      <c r="E41" s="7">
        <v>20000</v>
      </c>
      <c r="F41" s="7">
        <v>12535.6</v>
      </c>
      <c r="G41" s="7">
        <v>18755</v>
      </c>
      <c r="H41" s="7">
        <v>20000</v>
      </c>
      <c r="I41" s="7"/>
      <c r="J41" s="7">
        <v>20000</v>
      </c>
    </row>
    <row r="42" spans="1:10" hidden="1" x14ac:dyDescent="0.25">
      <c r="A42" s="5">
        <v>3639</v>
      </c>
      <c r="B42" s="5">
        <v>3122</v>
      </c>
      <c r="C42" s="6" t="s">
        <v>58</v>
      </c>
      <c r="D42" s="7">
        <v>10000</v>
      </c>
      <c r="E42" s="7">
        <v>10000</v>
      </c>
      <c r="F42" s="7">
        <v>0</v>
      </c>
      <c r="G42" s="7">
        <v>0</v>
      </c>
      <c r="H42" s="7">
        <v>0</v>
      </c>
      <c r="I42" s="7"/>
      <c r="J42" s="7">
        <v>0</v>
      </c>
    </row>
    <row r="43" spans="1:10" x14ac:dyDescent="0.25">
      <c r="A43" s="18">
        <v>3639</v>
      </c>
      <c r="B43" s="18" t="s">
        <v>241</v>
      </c>
      <c r="C43" s="19" t="s">
        <v>236</v>
      </c>
      <c r="D43" s="20">
        <f>D41</f>
        <v>0</v>
      </c>
      <c r="E43" s="20">
        <f t="shared" ref="E43:J44" si="7">E41</f>
        <v>20000</v>
      </c>
      <c r="F43" s="20">
        <f t="shared" si="7"/>
        <v>12535.6</v>
      </c>
      <c r="G43" s="20">
        <f t="shared" si="7"/>
        <v>18755</v>
      </c>
      <c r="H43" s="20">
        <f t="shared" si="7"/>
        <v>20000</v>
      </c>
      <c r="I43" s="20"/>
      <c r="J43" s="20">
        <f t="shared" si="7"/>
        <v>20000</v>
      </c>
    </row>
    <row r="44" spans="1:10" x14ac:dyDescent="0.25">
      <c r="A44" s="18">
        <v>3639</v>
      </c>
      <c r="B44" s="18" t="s">
        <v>242</v>
      </c>
      <c r="C44" s="19" t="s">
        <v>236</v>
      </c>
      <c r="D44" s="20">
        <f>D42</f>
        <v>10000</v>
      </c>
      <c r="E44" s="20">
        <f t="shared" si="7"/>
        <v>10000</v>
      </c>
      <c r="F44" s="20">
        <f t="shared" si="7"/>
        <v>0</v>
      </c>
      <c r="G44" s="20">
        <f t="shared" si="7"/>
        <v>0</v>
      </c>
      <c r="H44" s="20">
        <f t="shared" si="7"/>
        <v>0</v>
      </c>
      <c r="I44" s="20"/>
      <c r="J44" s="20">
        <f t="shared" si="7"/>
        <v>0</v>
      </c>
    </row>
    <row r="45" spans="1:10" x14ac:dyDescent="0.25">
      <c r="A45" s="8"/>
      <c r="B45" s="8"/>
      <c r="C45" s="8"/>
      <c r="D45" s="9"/>
      <c r="E45" s="9"/>
      <c r="F45" s="9"/>
      <c r="G45" s="9"/>
      <c r="H45" s="9"/>
      <c r="I45" s="9"/>
      <c r="J45" s="9"/>
    </row>
    <row r="46" spans="1:10" hidden="1" x14ac:dyDescent="0.25">
      <c r="A46" s="5">
        <v>3722</v>
      </c>
      <c r="B46" s="5">
        <v>2112</v>
      </c>
      <c r="C46" s="6" t="s">
        <v>59</v>
      </c>
      <c r="D46" s="7">
        <v>0</v>
      </c>
      <c r="E46" s="7">
        <v>20500</v>
      </c>
      <c r="F46" s="7">
        <v>0</v>
      </c>
      <c r="G46" s="7">
        <v>12350</v>
      </c>
      <c r="H46" s="7">
        <f>12350</f>
        <v>12350</v>
      </c>
      <c r="I46" s="7"/>
      <c r="J46" s="7">
        <v>20500</v>
      </c>
    </row>
    <row r="47" spans="1:10" hidden="1" x14ac:dyDescent="0.25">
      <c r="A47" s="18">
        <v>3722</v>
      </c>
      <c r="B47" s="18">
        <v>2112</v>
      </c>
      <c r="C47" s="19" t="s">
        <v>249</v>
      </c>
      <c r="D47" s="20">
        <f>D46</f>
        <v>0</v>
      </c>
      <c r="E47" s="20">
        <f t="shared" ref="E47:J47" si="8">E46</f>
        <v>20500</v>
      </c>
      <c r="F47" s="20">
        <f t="shared" si="8"/>
        <v>0</v>
      </c>
      <c r="G47" s="20">
        <f t="shared" si="8"/>
        <v>12350</v>
      </c>
      <c r="H47" s="20">
        <f t="shared" si="8"/>
        <v>12350</v>
      </c>
      <c r="I47" s="20"/>
      <c r="J47" s="20">
        <f t="shared" si="8"/>
        <v>20500</v>
      </c>
    </row>
    <row r="48" spans="1:10" hidden="1" x14ac:dyDescent="0.25">
      <c r="A48" s="8"/>
      <c r="B48" s="8"/>
      <c r="C48" s="8"/>
      <c r="D48" s="9"/>
      <c r="E48" s="9"/>
      <c r="F48" s="9"/>
      <c r="G48" s="9"/>
      <c r="H48" s="9"/>
      <c r="I48" s="9"/>
      <c r="J48" s="9"/>
    </row>
    <row r="49" spans="1:10" hidden="1" x14ac:dyDescent="0.25">
      <c r="A49" s="5">
        <v>3723</v>
      </c>
      <c r="B49" s="5">
        <v>2324</v>
      </c>
      <c r="C49" s="6" t="s">
        <v>60</v>
      </c>
      <c r="D49" s="7">
        <v>0</v>
      </c>
      <c r="E49" s="7">
        <v>30000</v>
      </c>
      <c r="F49" s="7">
        <v>0</v>
      </c>
      <c r="G49" s="7">
        <v>21983.200000000001</v>
      </c>
      <c r="H49" s="7">
        <v>21984</v>
      </c>
      <c r="I49" s="7"/>
      <c r="J49" s="7">
        <v>30000</v>
      </c>
    </row>
    <row r="50" spans="1:10" hidden="1" x14ac:dyDescent="0.25">
      <c r="A50" s="18">
        <v>3723</v>
      </c>
      <c r="B50" s="18" t="s">
        <v>241</v>
      </c>
      <c r="C50" s="19" t="s">
        <v>247</v>
      </c>
      <c r="D50" s="20">
        <f>D49</f>
        <v>0</v>
      </c>
      <c r="E50" s="20">
        <f t="shared" ref="E50:J50" si="9">E49</f>
        <v>30000</v>
      </c>
      <c r="F50" s="20">
        <f t="shared" si="9"/>
        <v>0</v>
      </c>
      <c r="G50" s="20">
        <f t="shared" si="9"/>
        <v>21983.200000000001</v>
      </c>
      <c r="H50" s="20">
        <f t="shared" si="9"/>
        <v>21984</v>
      </c>
      <c r="I50" s="20"/>
      <c r="J50" s="20">
        <f t="shared" si="9"/>
        <v>30000</v>
      </c>
    </row>
    <row r="51" spans="1:10" hidden="1" x14ac:dyDescent="0.25">
      <c r="A51" s="8"/>
      <c r="B51" s="8"/>
      <c r="C51" s="8"/>
      <c r="D51" s="9"/>
      <c r="E51" s="9"/>
      <c r="F51" s="9"/>
      <c r="G51" s="9"/>
      <c r="H51" s="9"/>
      <c r="I51" s="9"/>
      <c r="J51" s="9"/>
    </row>
    <row r="52" spans="1:10" hidden="1" x14ac:dyDescent="0.25">
      <c r="A52" s="5">
        <v>3724</v>
      </c>
      <c r="B52" s="5">
        <v>2324</v>
      </c>
      <c r="C52" s="6" t="s">
        <v>61</v>
      </c>
      <c r="D52" s="7">
        <v>15000</v>
      </c>
      <c r="E52" s="7">
        <v>15000</v>
      </c>
      <c r="F52" s="7">
        <v>14446.21</v>
      </c>
      <c r="G52" s="7">
        <v>3806.12</v>
      </c>
      <c r="H52" s="7">
        <v>3807</v>
      </c>
      <c r="I52" s="7"/>
      <c r="J52" s="7">
        <v>15000</v>
      </c>
    </row>
    <row r="53" spans="1:10" hidden="1" x14ac:dyDescent="0.25">
      <c r="A53" s="18">
        <v>3724</v>
      </c>
      <c r="B53" s="18" t="s">
        <v>241</v>
      </c>
      <c r="C53" s="19" t="s">
        <v>248</v>
      </c>
      <c r="D53" s="20">
        <f>D52</f>
        <v>15000</v>
      </c>
      <c r="E53" s="20">
        <f t="shared" ref="E53:J53" si="10">E52</f>
        <v>15000</v>
      </c>
      <c r="F53" s="20">
        <f t="shared" si="10"/>
        <v>14446.21</v>
      </c>
      <c r="G53" s="20">
        <f t="shared" si="10"/>
        <v>3806.12</v>
      </c>
      <c r="H53" s="20">
        <f t="shared" si="10"/>
        <v>3807</v>
      </c>
      <c r="I53" s="20"/>
      <c r="J53" s="20">
        <f t="shared" si="10"/>
        <v>15000</v>
      </c>
    </row>
    <row r="54" spans="1:10" hidden="1" x14ac:dyDescent="0.25">
      <c r="A54" s="5"/>
      <c r="B54" s="5"/>
      <c r="C54" s="6"/>
      <c r="D54" s="7"/>
      <c r="E54" s="7"/>
      <c r="F54" s="7"/>
      <c r="G54" s="7"/>
      <c r="H54" s="7"/>
      <c r="I54" s="7"/>
      <c r="J54" s="7"/>
    </row>
    <row r="55" spans="1:10" hidden="1" x14ac:dyDescent="0.25">
      <c r="A55" s="5">
        <v>3725</v>
      </c>
      <c r="B55" s="5">
        <v>2111</v>
      </c>
      <c r="C55" s="6" t="s">
        <v>62</v>
      </c>
      <c r="D55" s="7">
        <v>1000</v>
      </c>
      <c r="E55" s="7">
        <v>1000</v>
      </c>
      <c r="F55" s="7">
        <v>1000</v>
      </c>
      <c r="G55" s="7">
        <v>0</v>
      </c>
      <c r="H55" s="7">
        <v>0</v>
      </c>
      <c r="I55" s="7"/>
      <c r="J55" s="7">
        <v>1000</v>
      </c>
    </row>
    <row r="56" spans="1:10" hidden="1" x14ac:dyDescent="0.25">
      <c r="A56" s="5">
        <v>3725</v>
      </c>
      <c r="B56" s="5">
        <v>2112</v>
      </c>
      <c r="C56" s="6" t="s">
        <v>63</v>
      </c>
      <c r="D56" s="7">
        <v>0</v>
      </c>
      <c r="E56" s="7">
        <v>8400</v>
      </c>
      <c r="F56" s="7">
        <v>0</v>
      </c>
      <c r="G56" s="7">
        <v>8400</v>
      </c>
      <c r="H56" s="7">
        <v>8400</v>
      </c>
      <c r="I56" s="7"/>
      <c r="J56" s="7">
        <v>8400</v>
      </c>
    </row>
    <row r="57" spans="1:10" hidden="1" x14ac:dyDescent="0.25">
      <c r="A57" s="5">
        <v>3725</v>
      </c>
      <c r="B57" s="5">
        <v>2324</v>
      </c>
      <c r="C57" s="6" t="s">
        <v>64</v>
      </c>
      <c r="D57" s="7">
        <v>400000</v>
      </c>
      <c r="E57" s="7">
        <v>375100</v>
      </c>
      <c r="F57" s="7">
        <v>448829.62</v>
      </c>
      <c r="G57" s="7">
        <v>360477.04</v>
      </c>
      <c r="H57" s="10">
        <f>(G57/10)*12</f>
        <v>432572.44799999997</v>
      </c>
      <c r="I57" s="10"/>
      <c r="J57" s="7">
        <v>400000</v>
      </c>
    </row>
    <row r="58" spans="1:10" hidden="1" x14ac:dyDescent="0.25">
      <c r="A58" s="18">
        <v>3725</v>
      </c>
      <c r="B58" s="18" t="s">
        <v>241</v>
      </c>
      <c r="C58" s="19" t="s">
        <v>102</v>
      </c>
      <c r="D58" s="20">
        <f>D55+D56+D57</f>
        <v>401000</v>
      </c>
      <c r="E58" s="20">
        <f t="shared" ref="E58:J58" si="11">E55+E56+E57</f>
        <v>384500</v>
      </c>
      <c r="F58" s="20">
        <f t="shared" si="11"/>
        <v>449829.62</v>
      </c>
      <c r="G58" s="20">
        <f t="shared" si="11"/>
        <v>368877.04</v>
      </c>
      <c r="H58" s="20">
        <f t="shared" si="11"/>
        <v>440972.44799999997</v>
      </c>
      <c r="I58" s="20"/>
      <c r="J58" s="20">
        <f t="shared" si="11"/>
        <v>409400</v>
      </c>
    </row>
    <row r="59" spans="1:10" hidden="1" x14ac:dyDescent="0.25">
      <c r="A59" s="14"/>
      <c r="B59" s="14"/>
      <c r="C59" s="8"/>
      <c r="D59" s="9"/>
      <c r="E59" s="9"/>
      <c r="F59" s="9"/>
      <c r="G59" s="9"/>
      <c r="H59" s="9"/>
      <c r="I59" s="9"/>
      <c r="J59" s="9"/>
    </row>
    <row r="60" spans="1:10" hidden="1" x14ac:dyDescent="0.25">
      <c r="A60" s="5">
        <v>3726</v>
      </c>
      <c r="B60" s="5">
        <v>2324</v>
      </c>
      <c r="C60" s="6" t="s">
        <v>65</v>
      </c>
      <c r="D60" s="7">
        <v>10000</v>
      </c>
      <c r="E60" s="7">
        <v>10000</v>
      </c>
      <c r="F60" s="7">
        <v>12256.8</v>
      </c>
      <c r="G60" s="7">
        <v>6696</v>
      </c>
      <c r="H60" s="7">
        <v>10000</v>
      </c>
      <c r="I60" s="7"/>
      <c r="J60" s="7">
        <v>10000</v>
      </c>
    </row>
    <row r="61" spans="1:10" hidden="1" x14ac:dyDescent="0.25">
      <c r="A61" s="18">
        <v>3726</v>
      </c>
      <c r="B61" s="18" t="s">
        <v>241</v>
      </c>
      <c r="C61" s="19" t="s">
        <v>246</v>
      </c>
      <c r="D61" s="20">
        <f>D60</f>
        <v>10000</v>
      </c>
      <c r="E61" s="20">
        <f t="shared" ref="E61:J61" si="12">E60</f>
        <v>10000</v>
      </c>
      <c r="F61" s="20">
        <f t="shared" si="12"/>
        <v>12256.8</v>
      </c>
      <c r="G61" s="20">
        <f t="shared" si="12"/>
        <v>6696</v>
      </c>
      <c r="H61" s="20">
        <f t="shared" si="12"/>
        <v>10000</v>
      </c>
      <c r="I61" s="20"/>
      <c r="J61" s="20">
        <f t="shared" si="12"/>
        <v>10000</v>
      </c>
    </row>
    <row r="62" spans="1:10" x14ac:dyDescent="0.25">
      <c r="A62" s="31" t="s">
        <v>253</v>
      </c>
      <c r="B62" s="23"/>
      <c r="C62" s="22" t="s">
        <v>254</v>
      </c>
      <c r="D62" s="21">
        <f>D61+D58+D53+D50+D47</f>
        <v>426000</v>
      </c>
      <c r="E62" s="21">
        <f t="shared" ref="E62:J62" si="13">E61+E58+E53+E50+E47</f>
        <v>460000</v>
      </c>
      <c r="F62" s="21">
        <f t="shared" si="13"/>
        <v>476532.63</v>
      </c>
      <c r="G62" s="21">
        <f t="shared" si="13"/>
        <v>413712.36</v>
      </c>
      <c r="H62" s="21">
        <f t="shared" si="13"/>
        <v>489113.44799999997</v>
      </c>
      <c r="I62" s="21">
        <f t="shared" si="13"/>
        <v>0</v>
      </c>
      <c r="J62" s="21">
        <f t="shared" si="13"/>
        <v>484900</v>
      </c>
    </row>
    <row r="63" spans="1:10" x14ac:dyDescent="0.25">
      <c r="A63" s="14"/>
      <c r="B63" s="14"/>
      <c r="C63" s="8"/>
      <c r="D63" s="9"/>
      <c r="E63" s="9"/>
      <c r="F63" s="9"/>
      <c r="G63" s="9"/>
      <c r="H63" s="9"/>
      <c r="I63" s="9"/>
      <c r="J63" s="9"/>
    </row>
    <row r="64" spans="1:10" hidden="1" x14ac:dyDescent="0.25">
      <c r="A64" s="5">
        <v>6171</v>
      </c>
      <c r="B64" s="5">
        <v>2111</v>
      </c>
      <c r="C64" s="6" t="s">
        <v>66</v>
      </c>
      <c r="D64" s="7">
        <v>6000</v>
      </c>
      <c r="E64" s="7">
        <v>25000</v>
      </c>
      <c r="F64" s="7">
        <v>0</v>
      </c>
      <c r="G64" s="7">
        <v>21632.02</v>
      </c>
      <c r="H64" s="7">
        <f>22000</f>
        <v>22000</v>
      </c>
      <c r="I64" s="7"/>
      <c r="J64" s="7">
        <v>25000</v>
      </c>
    </row>
    <row r="65" spans="1:10" hidden="1" x14ac:dyDescent="0.25">
      <c r="A65" s="5">
        <v>6171</v>
      </c>
      <c r="B65" s="5">
        <v>2119</v>
      </c>
      <c r="C65" s="6" t="s">
        <v>67</v>
      </c>
      <c r="D65" s="7">
        <v>2000</v>
      </c>
      <c r="E65" s="7">
        <v>10000</v>
      </c>
      <c r="F65" s="7">
        <v>3088.32</v>
      </c>
      <c r="G65" s="7">
        <v>7955</v>
      </c>
      <c r="H65" s="7">
        <f>8000</f>
        <v>8000</v>
      </c>
      <c r="I65" s="7"/>
      <c r="J65" s="7">
        <v>10000</v>
      </c>
    </row>
    <row r="66" spans="1:10" hidden="1" x14ac:dyDescent="0.25">
      <c r="A66" s="5">
        <v>6171</v>
      </c>
      <c r="B66" s="5">
        <v>2131</v>
      </c>
      <c r="C66" s="6" t="s">
        <v>68</v>
      </c>
      <c r="D66" s="7">
        <v>55000</v>
      </c>
      <c r="E66" s="7">
        <v>55000</v>
      </c>
      <c r="F66" s="7">
        <v>55415</v>
      </c>
      <c r="G66" s="7">
        <v>37900</v>
      </c>
      <c r="H66" s="7">
        <f>37900</f>
        <v>37900</v>
      </c>
      <c r="I66" s="7"/>
      <c r="J66" s="7">
        <v>55000</v>
      </c>
    </row>
    <row r="67" spans="1:10" hidden="1" x14ac:dyDescent="0.25">
      <c r="A67" s="5">
        <v>6171</v>
      </c>
      <c r="B67" s="5">
        <v>2324</v>
      </c>
      <c r="C67" s="6" t="s">
        <v>69</v>
      </c>
      <c r="D67" s="7">
        <v>1000</v>
      </c>
      <c r="E67" s="7">
        <v>1454</v>
      </c>
      <c r="F67" s="7">
        <v>900</v>
      </c>
      <c r="G67" s="7">
        <v>454</v>
      </c>
      <c r="H67" s="7">
        <f>900</f>
        <v>900</v>
      </c>
      <c r="I67" s="7"/>
      <c r="J67" s="7">
        <v>1000</v>
      </c>
    </row>
    <row r="68" spans="1:10" hidden="1" x14ac:dyDescent="0.25">
      <c r="A68" s="5">
        <v>6171</v>
      </c>
      <c r="B68" s="5">
        <v>3111</v>
      </c>
      <c r="C68" s="6" t="s">
        <v>70</v>
      </c>
      <c r="D68" s="7">
        <v>13598000</v>
      </c>
      <c r="E68" s="7">
        <v>13598000</v>
      </c>
      <c r="F68" s="7">
        <v>0</v>
      </c>
      <c r="G68" s="7">
        <v>0</v>
      </c>
      <c r="H68" s="7">
        <v>0</v>
      </c>
      <c r="I68" s="7"/>
      <c r="J68" s="7">
        <v>13598000</v>
      </c>
    </row>
    <row r="69" spans="1:10" hidden="1" x14ac:dyDescent="0.25">
      <c r="A69" s="5">
        <v>6171</v>
      </c>
      <c r="B69" s="5">
        <v>3113</v>
      </c>
      <c r="C69" s="6" t="s">
        <v>71</v>
      </c>
      <c r="D69" s="7">
        <v>0</v>
      </c>
      <c r="E69" s="7">
        <v>33275</v>
      </c>
      <c r="F69" s="7">
        <v>0</v>
      </c>
      <c r="G69" s="7">
        <v>33275</v>
      </c>
      <c r="H69" s="7">
        <v>0</v>
      </c>
      <c r="I69" s="7"/>
      <c r="J69" s="7">
        <v>0</v>
      </c>
    </row>
    <row r="70" spans="1:10" x14ac:dyDescent="0.25">
      <c r="A70" s="18">
        <v>6171</v>
      </c>
      <c r="B70" s="18" t="s">
        <v>241</v>
      </c>
      <c r="C70" s="19" t="s">
        <v>138</v>
      </c>
      <c r="D70" s="20">
        <f>D64+D65+D66+D67</f>
        <v>64000</v>
      </c>
      <c r="E70" s="20">
        <f t="shared" ref="E70:J70" si="14">E64+E65+E66+E67</f>
        <v>91454</v>
      </c>
      <c r="F70" s="20">
        <f t="shared" si="14"/>
        <v>59403.32</v>
      </c>
      <c r="G70" s="20">
        <f t="shared" si="14"/>
        <v>67941.02</v>
      </c>
      <c r="H70" s="20">
        <f t="shared" si="14"/>
        <v>68800</v>
      </c>
      <c r="I70" s="20"/>
      <c r="J70" s="20">
        <f t="shared" si="14"/>
        <v>91000</v>
      </c>
    </row>
    <row r="71" spans="1:10" x14ac:dyDescent="0.25">
      <c r="A71" s="18">
        <v>6171</v>
      </c>
      <c r="B71" s="18" t="s">
        <v>242</v>
      </c>
      <c r="C71" s="19" t="s">
        <v>138</v>
      </c>
      <c r="D71" s="20">
        <f>D68+D69</f>
        <v>13598000</v>
      </c>
      <c r="E71" s="20">
        <f t="shared" ref="E71:J71" si="15">E68+E69</f>
        <v>13631275</v>
      </c>
      <c r="F71" s="20">
        <f t="shared" si="15"/>
        <v>0</v>
      </c>
      <c r="G71" s="20">
        <f t="shared" si="15"/>
        <v>33275</v>
      </c>
      <c r="H71" s="20">
        <f t="shared" si="15"/>
        <v>0</v>
      </c>
      <c r="I71" s="20"/>
      <c r="J71" s="20">
        <f t="shared" si="15"/>
        <v>13598000</v>
      </c>
    </row>
    <row r="72" spans="1:10" x14ac:dyDescent="0.25">
      <c r="A72" s="14"/>
      <c r="B72" s="14"/>
      <c r="C72" s="8"/>
      <c r="D72" s="9"/>
      <c r="E72" s="9"/>
      <c r="F72" s="9"/>
      <c r="G72" s="9"/>
      <c r="H72" s="9"/>
      <c r="I72" s="9"/>
      <c r="J72" s="9"/>
    </row>
    <row r="73" spans="1:10" hidden="1" x14ac:dyDescent="0.25">
      <c r="A73" s="5">
        <v>6310</v>
      </c>
      <c r="B73" s="5">
        <v>2141</v>
      </c>
      <c r="C73" s="6" t="s">
        <v>72</v>
      </c>
      <c r="D73" s="7">
        <v>10000</v>
      </c>
      <c r="E73" s="7">
        <v>10000</v>
      </c>
      <c r="F73" s="7">
        <v>31250</v>
      </c>
      <c r="G73" s="7">
        <v>0</v>
      </c>
      <c r="H73" s="7">
        <v>60000</v>
      </c>
      <c r="I73" s="7"/>
      <c r="J73" s="7">
        <v>40000</v>
      </c>
    </row>
    <row r="74" spans="1:10" x14ac:dyDescent="0.25">
      <c r="A74" s="18">
        <v>6310</v>
      </c>
      <c r="B74" s="18" t="s">
        <v>241</v>
      </c>
      <c r="C74" s="19" t="s">
        <v>243</v>
      </c>
      <c r="D74" s="20">
        <f>D73</f>
        <v>10000</v>
      </c>
      <c r="E74" s="20">
        <f t="shared" ref="E74:J74" si="16">E73</f>
        <v>10000</v>
      </c>
      <c r="F74" s="20">
        <f t="shared" si="16"/>
        <v>31250</v>
      </c>
      <c r="G74" s="20">
        <f t="shared" si="16"/>
        <v>0</v>
      </c>
      <c r="H74" s="20">
        <f t="shared" si="16"/>
        <v>60000</v>
      </c>
      <c r="I74" s="20"/>
      <c r="J74" s="20">
        <f t="shared" si="16"/>
        <v>40000</v>
      </c>
    </row>
    <row r="75" spans="1:10" x14ac:dyDescent="0.25">
      <c r="A75" s="14"/>
      <c r="B75" s="14"/>
      <c r="C75" s="8"/>
      <c r="D75" s="9"/>
      <c r="E75" s="9"/>
      <c r="F75" s="9"/>
      <c r="G75" s="9"/>
      <c r="H75" s="9"/>
      <c r="I75" s="9"/>
      <c r="J75" s="9"/>
    </row>
    <row r="76" spans="1:10" hidden="1" x14ac:dyDescent="0.25">
      <c r="A76" s="5">
        <v>6330</v>
      </c>
      <c r="B76" s="5">
        <v>4131</v>
      </c>
      <c r="C76" s="6" t="s">
        <v>73</v>
      </c>
      <c r="D76" s="7">
        <v>1360000</v>
      </c>
      <c r="E76" s="7">
        <v>1360000</v>
      </c>
      <c r="F76" s="7">
        <v>1340000</v>
      </c>
      <c r="G76" s="7">
        <v>1360000</v>
      </c>
      <c r="H76" s="7">
        <v>1360000</v>
      </c>
      <c r="I76" s="7"/>
      <c r="J76" s="26">
        <v>1410000</v>
      </c>
    </row>
    <row r="77" spans="1:10" x14ac:dyDescent="0.25">
      <c r="A77" s="18">
        <v>6330</v>
      </c>
      <c r="B77" s="18" t="s">
        <v>245</v>
      </c>
      <c r="C77" s="19" t="s">
        <v>133</v>
      </c>
      <c r="D77" s="20">
        <f>D76</f>
        <v>1360000</v>
      </c>
      <c r="E77" s="20">
        <f t="shared" ref="E77:J77" si="17">E76</f>
        <v>1360000</v>
      </c>
      <c r="F77" s="20">
        <f t="shared" si="17"/>
        <v>1340000</v>
      </c>
      <c r="G77" s="20">
        <f t="shared" si="17"/>
        <v>1360000</v>
      </c>
      <c r="H77" s="20">
        <f t="shared" si="17"/>
        <v>1360000</v>
      </c>
      <c r="I77" s="20"/>
      <c r="J77" s="20">
        <f t="shared" si="17"/>
        <v>1410000</v>
      </c>
    </row>
    <row r="78" spans="1:10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</row>
    <row r="79" spans="1:10" x14ac:dyDescent="0.25">
      <c r="A79" s="8"/>
      <c r="B79" s="8"/>
      <c r="C79" s="39" t="s">
        <v>261</v>
      </c>
      <c r="D79" s="40">
        <f>D77+D74+D71+D70+D62+D44+D43+D39+D36+D33+D30+D27+D24</f>
        <v>42246900</v>
      </c>
      <c r="E79" s="40">
        <f t="shared" ref="E79:J79" si="18">E77+E74+E71+E70+E62+E44+E43+E39+E36+E33+E30+E27+E24</f>
        <v>44217863.960000001</v>
      </c>
      <c r="F79" s="40">
        <f t="shared" si="18"/>
        <v>28902453.75</v>
      </c>
      <c r="G79" s="40">
        <f t="shared" si="18"/>
        <v>25674864.249999996</v>
      </c>
      <c r="H79" s="40">
        <f t="shared" si="18"/>
        <v>29254315.951999996</v>
      </c>
      <c r="I79" s="40">
        <f t="shared" si="18"/>
        <v>0</v>
      </c>
      <c r="J79" s="40">
        <f t="shared" si="18"/>
        <v>43493771</v>
      </c>
    </row>
    <row r="80" spans="1:10" x14ac:dyDescent="0.25">
      <c r="A80" s="8"/>
      <c r="B80" s="8"/>
      <c r="C80" s="8"/>
      <c r="D80" s="9"/>
      <c r="E80" s="9"/>
      <c r="F80" s="9"/>
      <c r="G80" s="9"/>
      <c r="H80" s="9"/>
      <c r="I80" s="9"/>
      <c r="J80" s="9"/>
    </row>
    <row r="81" spans="1:10" x14ac:dyDescent="0.25">
      <c r="A81" s="8"/>
      <c r="B81" s="8">
        <v>8115</v>
      </c>
      <c r="C81" s="8" t="s">
        <v>267</v>
      </c>
      <c r="D81" s="41">
        <f>D83-D79</f>
        <v>3477500</v>
      </c>
      <c r="E81" s="8"/>
      <c r="F81" s="8"/>
      <c r="G81" s="41">
        <f>G83-G79</f>
        <v>-748654.40999999642</v>
      </c>
      <c r="H81" s="8"/>
      <c r="I81" s="8"/>
      <c r="J81" s="41">
        <f>J83-J79</f>
        <v>-1425918</v>
      </c>
    </row>
    <row r="82" spans="1:10" x14ac:dyDescent="0.25">
      <c r="A82" s="8"/>
      <c r="B82" s="8"/>
      <c r="C82" s="8"/>
      <c r="D82" s="41"/>
      <c r="E82" s="8"/>
      <c r="F82" s="8"/>
      <c r="G82" s="8"/>
      <c r="H82" s="8"/>
      <c r="I82" s="8"/>
      <c r="J82" s="8"/>
    </row>
    <row r="83" spans="1:10" x14ac:dyDescent="0.25">
      <c r="A83" s="6"/>
      <c r="B83" s="6"/>
      <c r="C83" s="42" t="s">
        <v>262</v>
      </c>
      <c r="D83" s="43">
        <f>D339</f>
        <v>45724400</v>
      </c>
      <c r="E83" s="44"/>
      <c r="F83" s="44"/>
      <c r="G83" s="43">
        <f>G339</f>
        <v>24926209.84</v>
      </c>
      <c r="H83" s="44"/>
      <c r="I83" s="44"/>
      <c r="J83" s="43">
        <f>J339</f>
        <v>42067853</v>
      </c>
    </row>
    <row r="84" spans="1:10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x14ac:dyDescent="0.25">
      <c r="A85" s="1"/>
      <c r="B85" s="1"/>
      <c r="C85" s="36" t="s">
        <v>274</v>
      </c>
      <c r="D85" s="33"/>
      <c r="E85" s="32"/>
      <c r="F85" s="35"/>
      <c r="G85" s="1"/>
      <c r="H85" s="1"/>
      <c r="I85" s="1"/>
      <c r="J85" s="1"/>
    </row>
    <row r="86" spans="1:10" x14ac:dyDescent="0.25">
      <c r="A86" s="1"/>
      <c r="B86" s="1"/>
      <c r="C86" s="37" t="s">
        <v>276</v>
      </c>
      <c r="D86" s="33">
        <v>1353874.86</v>
      </c>
      <c r="E86" s="32"/>
      <c r="F86" s="32"/>
      <c r="G86" s="1"/>
      <c r="H86" s="1"/>
      <c r="I86" s="1"/>
      <c r="J86" s="1"/>
    </row>
    <row r="87" spans="1:10" x14ac:dyDescent="0.25">
      <c r="A87" s="1"/>
      <c r="B87" s="1"/>
      <c r="C87" s="37" t="s">
        <v>275</v>
      </c>
      <c r="D87" s="33">
        <v>897060.37</v>
      </c>
      <c r="E87" s="32"/>
      <c r="F87" s="32"/>
      <c r="G87" s="1"/>
      <c r="H87" s="1"/>
      <c r="I87" s="1"/>
      <c r="J87" s="1"/>
    </row>
    <row r="88" spans="1:10" x14ac:dyDescent="0.25">
      <c r="A88" s="1"/>
      <c r="B88" s="1"/>
      <c r="C88" s="37" t="s">
        <v>264</v>
      </c>
      <c r="D88" s="33">
        <v>2337933.17</v>
      </c>
      <c r="E88" s="32"/>
      <c r="F88" s="32"/>
      <c r="G88" s="1"/>
      <c r="H88" s="1"/>
      <c r="I88" s="1"/>
      <c r="J88" s="1"/>
    </row>
    <row r="89" spans="1:10" x14ac:dyDescent="0.25">
      <c r="A89" s="1"/>
      <c r="B89" s="1"/>
      <c r="C89" s="37" t="s">
        <v>265</v>
      </c>
      <c r="D89" s="33">
        <v>5287822.28</v>
      </c>
      <c r="E89" s="32"/>
      <c r="F89" s="32"/>
      <c r="G89" s="1"/>
      <c r="H89" s="1"/>
      <c r="I89" s="1"/>
      <c r="J89" s="1"/>
    </row>
    <row r="90" spans="1:10" x14ac:dyDescent="0.25">
      <c r="A90" s="1"/>
      <c r="B90" s="1"/>
      <c r="C90" s="37" t="s">
        <v>266</v>
      </c>
      <c r="D90" s="33">
        <v>2767170.48</v>
      </c>
      <c r="E90" s="32"/>
      <c r="F90" s="32"/>
      <c r="G90" s="1"/>
      <c r="H90" s="1"/>
      <c r="I90" s="1"/>
      <c r="J90" s="1"/>
    </row>
    <row r="91" spans="1:10" x14ac:dyDescent="0.25">
      <c r="A91" s="1"/>
      <c r="B91" s="1"/>
      <c r="C91" s="37"/>
      <c r="D91" s="33"/>
      <c r="E91" s="32"/>
      <c r="F91" s="32"/>
      <c r="G91" s="1"/>
      <c r="H91" s="1"/>
      <c r="I91" s="1"/>
      <c r="J91" s="3"/>
    </row>
    <row r="92" spans="1:10" x14ac:dyDescent="0.25">
      <c r="A92" s="1"/>
      <c r="B92" s="1"/>
      <c r="C92" s="36" t="s">
        <v>6</v>
      </c>
      <c r="D92" s="48">
        <f>D86+D87+D88+D89+D90+D91</f>
        <v>12643861.16</v>
      </c>
      <c r="E92" s="32"/>
      <c r="F92" s="35"/>
      <c r="G92" s="1"/>
      <c r="H92" s="1"/>
      <c r="I92" s="1"/>
      <c r="J92" s="1"/>
    </row>
    <row r="93" spans="1:10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 ht="21" x14ac:dyDescent="0.35">
      <c r="A94" s="2" t="s">
        <v>273</v>
      </c>
      <c r="B94" s="1"/>
      <c r="C94" s="1"/>
      <c r="D94" s="1"/>
      <c r="E94" s="1"/>
      <c r="F94" s="1"/>
      <c r="G94" s="1"/>
      <c r="H94" s="1"/>
      <c r="I94" s="1"/>
      <c r="J94" s="1"/>
    </row>
    <row r="95" spans="1:10" x14ac:dyDescent="0.25">
      <c r="A95" s="4" t="s">
        <v>0</v>
      </c>
      <c r="B95" s="4" t="s">
        <v>1</v>
      </c>
      <c r="C95" s="4" t="s">
        <v>2</v>
      </c>
      <c r="D95" s="4" t="s">
        <v>269</v>
      </c>
      <c r="E95" s="4" t="s">
        <v>3</v>
      </c>
      <c r="F95" s="4" t="s">
        <v>4</v>
      </c>
      <c r="G95" s="4" t="s">
        <v>32</v>
      </c>
      <c r="H95" s="4" t="s">
        <v>33</v>
      </c>
      <c r="I95" s="4"/>
      <c r="J95" s="4" t="s">
        <v>270</v>
      </c>
    </row>
    <row r="96" spans="1:10" hidden="1" x14ac:dyDescent="0.25">
      <c r="A96" s="5">
        <v>2212</v>
      </c>
      <c r="B96" s="5">
        <v>5137</v>
      </c>
      <c r="C96" s="6" t="s">
        <v>7</v>
      </c>
      <c r="D96" s="7">
        <v>0</v>
      </c>
      <c r="E96" s="7">
        <v>7000</v>
      </c>
      <c r="F96" s="7">
        <v>0</v>
      </c>
      <c r="G96" s="7">
        <v>6926.04</v>
      </c>
      <c r="H96" s="7">
        <f>7000</f>
        <v>7000</v>
      </c>
      <c r="I96" s="7"/>
      <c r="J96" s="7">
        <v>250000</v>
      </c>
    </row>
    <row r="97" spans="1:10" hidden="1" x14ac:dyDescent="0.25">
      <c r="A97" s="5">
        <v>2212</v>
      </c>
      <c r="B97" s="5">
        <v>5156</v>
      </c>
      <c r="C97" s="6" t="s">
        <v>8</v>
      </c>
      <c r="D97" s="7">
        <v>0</v>
      </c>
      <c r="E97" s="7">
        <v>8000</v>
      </c>
      <c r="F97" s="7">
        <v>0</v>
      </c>
      <c r="G97" s="7">
        <v>7895</v>
      </c>
      <c r="H97" s="7">
        <f>15000</f>
        <v>15000</v>
      </c>
      <c r="I97" s="7"/>
      <c r="J97" s="7">
        <v>20000</v>
      </c>
    </row>
    <row r="98" spans="1:10" hidden="1" x14ac:dyDescent="0.25">
      <c r="A98" s="5">
        <v>2212</v>
      </c>
      <c r="B98" s="5">
        <v>5169</v>
      </c>
      <c r="C98" s="6" t="s">
        <v>9</v>
      </c>
      <c r="D98" s="7">
        <v>150000</v>
      </c>
      <c r="E98" s="7">
        <v>0</v>
      </c>
      <c r="F98" s="7">
        <v>8349</v>
      </c>
      <c r="G98" s="7">
        <v>0</v>
      </c>
      <c r="H98" s="7">
        <f>G98</f>
        <v>0</v>
      </c>
      <c r="I98" s="7"/>
      <c r="J98" s="7">
        <v>0</v>
      </c>
    </row>
    <row r="99" spans="1:10" hidden="1" x14ac:dyDescent="0.25">
      <c r="A99" s="5">
        <v>2212</v>
      </c>
      <c r="B99" s="5">
        <v>5171</v>
      </c>
      <c r="C99" s="6" t="s">
        <v>10</v>
      </c>
      <c r="D99" s="7">
        <v>400000</v>
      </c>
      <c r="E99" s="7">
        <v>843000</v>
      </c>
      <c r="F99" s="7">
        <v>430399.1</v>
      </c>
      <c r="G99" s="7">
        <v>764085.11</v>
      </c>
      <c r="H99" s="7">
        <f>G99</f>
        <v>764085.11</v>
      </c>
      <c r="I99" s="7"/>
      <c r="J99" s="7">
        <v>400000</v>
      </c>
    </row>
    <row r="100" spans="1:10" hidden="1" x14ac:dyDescent="0.25">
      <c r="A100" s="5">
        <v>2212</v>
      </c>
      <c r="B100" s="5">
        <v>6121</v>
      </c>
      <c r="C100" s="6" t="s">
        <v>11</v>
      </c>
      <c r="D100" s="7">
        <v>3600000</v>
      </c>
      <c r="E100" s="7">
        <v>4850000</v>
      </c>
      <c r="F100" s="7">
        <v>0</v>
      </c>
      <c r="G100" s="7">
        <v>3618899.46</v>
      </c>
      <c r="H100" s="7">
        <f>G100</f>
        <v>3618899.46</v>
      </c>
      <c r="I100" s="7"/>
      <c r="J100" s="7">
        <v>100000</v>
      </c>
    </row>
    <row r="101" spans="1:10" x14ac:dyDescent="0.25">
      <c r="A101" s="17">
        <v>2212</v>
      </c>
      <c r="B101" s="17" t="s">
        <v>74</v>
      </c>
      <c r="C101" s="15" t="s">
        <v>121</v>
      </c>
      <c r="D101" s="16">
        <f>D96+D97+D98+D99</f>
        <v>550000</v>
      </c>
      <c r="E101" s="16">
        <f t="shared" ref="E101:J101" si="19">E96+E97+E98+E99</f>
        <v>858000</v>
      </c>
      <c r="F101" s="16">
        <f t="shared" si="19"/>
        <v>438748.1</v>
      </c>
      <c r="G101" s="16">
        <f t="shared" si="19"/>
        <v>778906.15</v>
      </c>
      <c r="H101" s="16">
        <f>H99+H98+H97+H96</f>
        <v>786085.11</v>
      </c>
      <c r="I101" s="16">
        <f t="shared" si="19"/>
        <v>0</v>
      </c>
      <c r="J101" s="16">
        <f t="shared" si="19"/>
        <v>670000</v>
      </c>
    </row>
    <row r="102" spans="1:10" x14ac:dyDescent="0.25">
      <c r="A102" s="17">
        <v>2212</v>
      </c>
      <c r="B102" s="17" t="s">
        <v>75</v>
      </c>
      <c r="C102" s="15" t="s">
        <v>122</v>
      </c>
      <c r="D102" s="16">
        <f>D100</f>
        <v>3600000</v>
      </c>
      <c r="E102" s="16">
        <f t="shared" ref="E102:I102" si="20">E100</f>
        <v>4850000</v>
      </c>
      <c r="F102" s="16">
        <f t="shared" si="20"/>
        <v>0</v>
      </c>
      <c r="G102" s="16">
        <f t="shared" si="20"/>
        <v>3618899.46</v>
      </c>
      <c r="H102" s="16">
        <f>H100</f>
        <v>3618899.46</v>
      </c>
      <c r="I102" s="16">
        <f t="shared" si="20"/>
        <v>0</v>
      </c>
      <c r="J102" s="16">
        <f>J100</f>
        <v>100000</v>
      </c>
    </row>
    <row r="103" spans="1:10" hidden="1" x14ac:dyDescent="0.25">
      <c r="A103" s="23">
        <v>2212</v>
      </c>
      <c r="B103" s="23"/>
      <c r="C103" s="22" t="s">
        <v>251</v>
      </c>
      <c r="D103" s="21">
        <f>D101+D102</f>
        <v>4150000</v>
      </c>
      <c r="E103" s="21">
        <f t="shared" ref="E103:J103" si="21">E101+E102</f>
        <v>5708000</v>
      </c>
      <c r="F103" s="21">
        <f t="shared" si="21"/>
        <v>438748.1</v>
      </c>
      <c r="G103" s="21">
        <f t="shared" si="21"/>
        <v>4397805.6100000003</v>
      </c>
      <c r="H103" s="21">
        <f t="shared" si="21"/>
        <v>4404984.57</v>
      </c>
      <c r="I103" s="21">
        <f t="shared" si="21"/>
        <v>0</v>
      </c>
      <c r="J103" s="21">
        <f t="shared" si="21"/>
        <v>770000</v>
      </c>
    </row>
    <row r="104" spans="1:10" x14ac:dyDescent="0.25">
      <c r="A104" s="11"/>
      <c r="B104" s="11"/>
      <c r="C104" s="12"/>
      <c r="D104" s="13"/>
      <c r="E104" s="13"/>
      <c r="F104" s="13"/>
      <c r="G104" s="13"/>
      <c r="H104" s="13"/>
      <c r="I104" s="13"/>
      <c r="J104" s="13"/>
    </row>
    <row r="105" spans="1:10" hidden="1" x14ac:dyDescent="0.25">
      <c r="A105" s="5">
        <v>2219</v>
      </c>
      <c r="B105" s="5">
        <v>5171</v>
      </c>
      <c r="C105" s="6" t="s">
        <v>12</v>
      </c>
      <c r="D105" s="7">
        <v>100000</v>
      </c>
      <c r="E105" s="7">
        <v>100000</v>
      </c>
      <c r="F105" s="7">
        <v>2700</v>
      </c>
      <c r="G105" s="7">
        <v>89336.84</v>
      </c>
      <c r="H105" s="7">
        <f>90000</f>
        <v>90000</v>
      </c>
      <c r="I105" s="7"/>
      <c r="J105" s="7">
        <v>100000</v>
      </c>
    </row>
    <row r="106" spans="1:10" hidden="1" x14ac:dyDescent="0.25">
      <c r="A106" s="5">
        <v>2219</v>
      </c>
      <c r="B106" s="5">
        <v>6121</v>
      </c>
      <c r="C106" s="6" t="s">
        <v>13</v>
      </c>
      <c r="D106" s="7">
        <v>3000000</v>
      </c>
      <c r="E106" s="7">
        <v>3000000</v>
      </c>
      <c r="F106" s="7">
        <v>0</v>
      </c>
      <c r="G106" s="7">
        <v>0</v>
      </c>
      <c r="H106" s="7">
        <v>3000000</v>
      </c>
      <c r="I106" s="7"/>
      <c r="J106" s="7">
        <v>5000000</v>
      </c>
    </row>
    <row r="107" spans="1:10" x14ac:dyDescent="0.25">
      <c r="A107" s="17">
        <v>2219</v>
      </c>
      <c r="B107" s="17" t="s">
        <v>74</v>
      </c>
      <c r="C107" s="15" t="s">
        <v>123</v>
      </c>
      <c r="D107" s="16">
        <f t="shared" ref="D107:J108" si="22">D105</f>
        <v>100000</v>
      </c>
      <c r="E107" s="16">
        <f t="shared" si="22"/>
        <v>100000</v>
      </c>
      <c r="F107" s="16">
        <f t="shared" si="22"/>
        <v>2700</v>
      </c>
      <c r="G107" s="16">
        <f t="shared" si="22"/>
        <v>89336.84</v>
      </c>
      <c r="H107" s="16">
        <f t="shared" si="22"/>
        <v>90000</v>
      </c>
      <c r="I107" s="16">
        <f t="shared" si="22"/>
        <v>0</v>
      </c>
      <c r="J107" s="16">
        <f t="shared" si="22"/>
        <v>100000</v>
      </c>
    </row>
    <row r="108" spans="1:10" x14ac:dyDescent="0.25">
      <c r="A108" s="17">
        <v>2219</v>
      </c>
      <c r="B108" s="17" t="s">
        <v>75</v>
      </c>
      <c r="C108" s="15" t="s">
        <v>124</v>
      </c>
      <c r="D108" s="16">
        <f>D106</f>
        <v>3000000</v>
      </c>
      <c r="E108" s="16">
        <f t="shared" si="22"/>
        <v>3000000</v>
      </c>
      <c r="F108" s="16">
        <f t="shared" si="22"/>
        <v>0</v>
      </c>
      <c r="G108" s="16">
        <f t="shared" si="22"/>
        <v>0</v>
      </c>
      <c r="H108" s="16">
        <f>H106</f>
        <v>3000000</v>
      </c>
      <c r="I108" s="16">
        <f t="shared" si="22"/>
        <v>0</v>
      </c>
      <c r="J108" s="16">
        <f t="shared" si="22"/>
        <v>5000000</v>
      </c>
    </row>
    <row r="109" spans="1:10" hidden="1" x14ac:dyDescent="0.25">
      <c r="A109" s="23">
        <v>2219</v>
      </c>
      <c r="B109" s="23"/>
      <c r="C109" s="22" t="s">
        <v>250</v>
      </c>
      <c r="D109" s="21">
        <f>D107+D108</f>
        <v>3100000</v>
      </c>
      <c r="E109" s="21">
        <f t="shared" ref="E109:J109" si="23">E107+E108</f>
        <v>3100000</v>
      </c>
      <c r="F109" s="21">
        <f t="shared" si="23"/>
        <v>2700</v>
      </c>
      <c r="G109" s="21">
        <f t="shared" si="23"/>
        <v>89336.84</v>
      </c>
      <c r="H109" s="21">
        <f t="shared" si="23"/>
        <v>3090000</v>
      </c>
      <c r="I109" s="21">
        <f t="shared" si="23"/>
        <v>0</v>
      </c>
      <c r="J109" s="21">
        <f t="shared" si="23"/>
        <v>5100000</v>
      </c>
    </row>
    <row r="110" spans="1:10" x14ac:dyDescent="0.25">
      <c r="A110" s="11"/>
      <c r="B110" s="11"/>
      <c r="C110" s="12"/>
      <c r="D110" s="13"/>
      <c r="E110" s="13"/>
      <c r="F110" s="13"/>
      <c r="G110" s="13"/>
      <c r="H110" s="13"/>
      <c r="I110" s="13"/>
      <c r="J110" s="13"/>
    </row>
    <row r="111" spans="1:10" hidden="1" x14ac:dyDescent="0.25">
      <c r="A111" s="5">
        <v>2292</v>
      </c>
      <c r="B111" s="5">
        <v>5213</v>
      </c>
      <c r="C111" s="6" t="s">
        <v>125</v>
      </c>
      <c r="D111" s="7">
        <v>321000</v>
      </c>
      <c r="E111" s="7">
        <v>321000</v>
      </c>
      <c r="F111" s="7">
        <v>349174</v>
      </c>
      <c r="G111" s="7">
        <f>192026+65343</f>
        <v>257369</v>
      </c>
      <c r="H111" s="7">
        <v>321000</v>
      </c>
      <c r="I111" s="7"/>
      <c r="J111" s="7">
        <v>300000</v>
      </c>
    </row>
    <row r="112" spans="1:10" x14ac:dyDescent="0.25">
      <c r="A112" s="17">
        <v>2292</v>
      </c>
      <c r="B112" s="17" t="s">
        <v>74</v>
      </c>
      <c r="C112" s="15" t="s">
        <v>126</v>
      </c>
      <c r="D112" s="16">
        <f>D111</f>
        <v>321000</v>
      </c>
      <c r="E112" s="16">
        <f t="shared" ref="E112:I112" si="24">E111</f>
        <v>321000</v>
      </c>
      <c r="F112" s="16">
        <f t="shared" si="24"/>
        <v>349174</v>
      </c>
      <c r="G112" s="16">
        <f t="shared" si="24"/>
        <v>257369</v>
      </c>
      <c r="H112" s="16">
        <f>H111</f>
        <v>321000</v>
      </c>
      <c r="I112" s="16">
        <f t="shared" si="24"/>
        <v>0</v>
      </c>
      <c r="J112" s="16">
        <f>J111</f>
        <v>300000</v>
      </c>
    </row>
    <row r="113" spans="1:10" x14ac:dyDescent="0.25">
      <c r="A113" s="14"/>
      <c r="B113" s="14"/>
      <c r="C113" s="8"/>
      <c r="D113" s="9"/>
      <c r="E113" s="9"/>
      <c r="F113" s="9"/>
      <c r="G113" s="9"/>
      <c r="H113" s="9"/>
      <c r="I113" s="9"/>
      <c r="J113" s="9"/>
    </row>
    <row r="114" spans="1:10" hidden="1" x14ac:dyDescent="0.25">
      <c r="A114" s="5">
        <v>2310</v>
      </c>
      <c r="B114" s="5">
        <v>6122</v>
      </c>
      <c r="C114" s="6" t="s">
        <v>127</v>
      </c>
      <c r="D114" s="7">
        <v>0</v>
      </c>
      <c r="E114" s="7">
        <v>22000</v>
      </c>
      <c r="F114" s="7">
        <v>0</v>
      </c>
      <c r="G114" s="7">
        <v>21780</v>
      </c>
      <c r="H114" s="7">
        <v>21780</v>
      </c>
      <c r="I114" s="7"/>
      <c r="J114" s="7">
        <v>0</v>
      </c>
    </row>
    <row r="115" spans="1:10" hidden="1" x14ac:dyDescent="0.25">
      <c r="A115" s="5">
        <v>2310</v>
      </c>
      <c r="B115" s="5">
        <v>6349</v>
      </c>
      <c r="C115" s="6" t="s">
        <v>128</v>
      </c>
      <c r="D115" s="7">
        <v>250000</v>
      </c>
      <c r="E115" s="7">
        <v>228000</v>
      </c>
      <c r="F115" s="7">
        <v>246500</v>
      </c>
      <c r="G115" s="7">
        <v>123250</v>
      </c>
      <c r="H115" s="7">
        <v>220000</v>
      </c>
      <c r="I115" s="7"/>
      <c r="J115" s="7">
        <v>246500</v>
      </c>
    </row>
    <row r="116" spans="1:10" x14ac:dyDescent="0.25">
      <c r="A116" s="17">
        <v>2310</v>
      </c>
      <c r="B116" s="17" t="s">
        <v>75</v>
      </c>
      <c r="C116" s="15" t="s">
        <v>129</v>
      </c>
      <c r="D116" s="16">
        <f>D114+D115</f>
        <v>250000</v>
      </c>
      <c r="E116" s="16">
        <f t="shared" ref="E116:J116" si="25">E114+E115</f>
        <v>250000</v>
      </c>
      <c r="F116" s="16">
        <f t="shared" si="25"/>
        <v>246500</v>
      </c>
      <c r="G116" s="16">
        <f t="shared" si="25"/>
        <v>145030</v>
      </c>
      <c r="H116" s="16">
        <f>H114+H115</f>
        <v>241780</v>
      </c>
      <c r="I116" s="16">
        <f t="shared" si="25"/>
        <v>0</v>
      </c>
      <c r="J116" s="16">
        <f t="shared" si="25"/>
        <v>246500</v>
      </c>
    </row>
    <row r="117" spans="1:10" x14ac:dyDescent="0.25">
      <c r="A117" s="14"/>
      <c r="B117" s="14"/>
      <c r="C117" s="8"/>
      <c r="D117" s="9"/>
      <c r="E117" s="9"/>
      <c r="F117" s="9"/>
      <c r="G117" s="9"/>
      <c r="H117" s="9"/>
      <c r="I117" s="9"/>
      <c r="J117" s="9"/>
    </row>
    <row r="118" spans="1:10" hidden="1" x14ac:dyDescent="0.25">
      <c r="A118" s="5">
        <v>2321</v>
      </c>
      <c r="B118" s="5">
        <v>6121</v>
      </c>
      <c r="C118" s="6" t="s">
        <v>175</v>
      </c>
      <c r="D118" s="7">
        <v>500000</v>
      </c>
      <c r="E118" s="7">
        <v>500000</v>
      </c>
      <c r="F118" s="7">
        <v>0</v>
      </c>
      <c r="G118" s="7">
        <v>0</v>
      </c>
      <c r="H118" s="7">
        <v>0</v>
      </c>
      <c r="I118" s="7"/>
      <c r="J118" s="26">
        <v>1000000</v>
      </c>
    </row>
    <row r="119" spans="1:10" x14ac:dyDescent="0.25">
      <c r="A119" s="17">
        <v>2321</v>
      </c>
      <c r="B119" s="17" t="s">
        <v>75</v>
      </c>
      <c r="C119" s="15" t="s">
        <v>176</v>
      </c>
      <c r="D119" s="16">
        <f>D118</f>
        <v>500000</v>
      </c>
      <c r="E119" s="16">
        <f t="shared" ref="E119:J119" si="26">E118</f>
        <v>500000</v>
      </c>
      <c r="F119" s="16">
        <f t="shared" si="26"/>
        <v>0</v>
      </c>
      <c r="G119" s="16">
        <f t="shared" si="26"/>
        <v>0</v>
      </c>
      <c r="H119" s="16">
        <f>H118</f>
        <v>0</v>
      </c>
      <c r="I119" s="16">
        <f t="shared" si="26"/>
        <v>0</v>
      </c>
      <c r="J119" s="16">
        <f t="shared" si="26"/>
        <v>1000000</v>
      </c>
    </row>
    <row r="120" spans="1:10" x14ac:dyDescent="0.25">
      <c r="A120" s="5"/>
      <c r="B120" s="5"/>
      <c r="C120" s="6"/>
      <c r="D120" s="7"/>
      <c r="E120" s="7"/>
      <c r="F120" s="7"/>
      <c r="G120" s="7"/>
      <c r="H120" s="7"/>
      <c r="I120" s="7"/>
      <c r="J120" s="7"/>
    </row>
    <row r="121" spans="1:10" hidden="1" x14ac:dyDescent="0.25">
      <c r="A121" s="5">
        <v>2334</v>
      </c>
      <c r="B121" s="5">
        <v>5169</v>
      </c>
      <c r="C121" s="6" t="s">
        <v>177</v>
      </c>
      <c r="D121" s="7">
        <v>1350000</v>
      </c>
      <c r="E121" s="7">
        <v>1350000</v>
      </c>
      <c r="F121" s="7">
        <v>7260</v>
      </c>
      <c r="G121" s="7">
        <v>1338558.97</v>
      </c>
      <c r="H121" s="7">
        <v>1550000</v>
      </c>
      <c r="I121" s="7"/>
      <c r="J121" s="7">
        <v>20000</v>
      </c>
    </row>
    <row r="122" spans="1:10" x14ac:dyDescent="0.25">
      <c r="A122" s="17">
        <v>2334</v>
      </c>
      <c r="B122" s="17" t="s">
        <v>74</v>
      </c>
      <c r="C122" s="15" t="s">
        <v>178</v>
      </c>
      <c r="D122" s="16">
        <f>D121</f>
        <v>1350000</v>
      </c>
      <c r="E122" s="16">
        <f t="shared" ref="E122:J122" si="27">E121</f>
        <v>1350000</v>
      </c>
      <c r="F122" s="16">
        <f t="shared" si="27"/>
        <v>7260</v>
      </c>
      <c r="G122" s="16">
        <f t="shared" si="27"/>
        <v>1338558.97</v>
      </c>
      <c r="H122" s="16"/>
      <c r="I122" s="16">
        <f t="shared" si="27"/>
        <v>0</v>
      </c>
      <c r="J122" s="16">
        <f t="shared" si="27"/>
        <v>20000</v>
      </c>
    </row>
    <row r="123" spans="1:10" x14ac:dyDescent="0.25">
      <c r="A123" s="5"/>
      <c r="B123" s="5"/>
      <c r="C123" s="6"/>
      <c r="D123" s="7"/>
      <c r="E123" s="7"/>
      <c r="F123" s="7"/>
      <c r="G123" s="7"/>
      <c r="H123" s="7"/>
      <c r="I123" s="7"/>
      <c r="J123" s="7"/>
    </row>
    <row r="124" spans="1:10" hidden="1" x14ac:dyDescent="0.25">
      <c r="A124" s="5">
        <v>2341</v>
      </c>
      <c r="B124" s="5">
        <v>5169</v>
      </c>
      <c r="C124" s="6" t="s">
        <v>179</v>
      </c>
      <c r="D124" s="7">
        <v>50000</v>
      </c>
      <c r="E124" s="7">
        <v>50000</v>
      </c>
      <c r="F124" s="7">
        <v>0</v>
      </c>
      <c r="G124" s="7">
        <v>48871.9</v>
      </c>
      <c r="H124" s="7">
        <v>50000</v>
      </c>
      <c r="I124" s="7"/>
      <c r="J124" s="7">
        <v>300000</v>
      </c>
    </row>
    <row r="125" spans="1:10" x14ac:dyDescent="0.25">
      <c r="A125" s="17">
        <v>2341</v>
      </c>
      <c r="B125" s="17" t="s">
        <v>74</v>
      </c>
      <c r="C125" s="15" t="s">
        <v>180</v>
      </c>
      <c r="D125" s="16">
        <f>D124</f>
        <v>50000</v>
      </c>
      <c r="E125" s="16">
        <f t="shared" ref="E125:J125" si="28">E124</f>
        <v>50000</v>
      </c>
      <c r="F125" s="16">
        <f t="shared" si="28"/>
        <v>0</v>
      </c>
      <c r="G125" s="16">
        <f t="shared" si="28"/>
        <v>48871.9</v>
      </c>
      <c r="H125" s="16">
        <f>H124</f>
        <v>50000</v>
      </c>
      <c r="I125" s="16">
        <f t="shared" si="28"/>
        <v>0</v>
      </c>
      <c r="J125" s="16">
        <f t="shared" si="28"/>
        <v>300000</v>
      </c>
    </row>
    <row r="126" spans="1:10" x14ac:dyDescent="0.25">
      <c r="A126" s="5"/>
      <c r="B126" s="5"/>
      <c r="C126" s="6"/>
      <c r="D126" s="7"/>
      <c r="E126" s="7"/>
      <c r="F126" s="7"/>
      <c r="G126" s="7"/>
      <c r="H126" s="7"/>
      <c r="I126" s="7"/>
      <c r="J126" s="7"/>
    </row>
    <row r="127" spans="1:10" hidden="1" x14ac:dyDescent="0.25">
      <c r="A127" s="5">
        <v>3111</v>
      </c>
      <c r="B127" s="5">
        <v>5137</v>
      </c>
      <c r="C127" s="6" t="s">
        <v>181</v>
      </c>
      <c r="D127" s="7">
        <v>15000</v>
      </c>
      <c r="E127" s="7">
        <v>2000</v>
      </c>
      <c r="F127" s="7">
        <v>4690</v>
      </c>
      <c r="G127" s="7">
        <v>0</v>
      </c>
      <c r="H127" s="7">
        <v>2000</v>
      </c>
      <c r="I127" s="7"/>
      <c r="J127" s="7">
        <v>2000</v>
      </c>
    </row>
    <row r="128" spans="1:10" hidden="1" x14ac:dyDescent="0.25">
      <c r="A128" s="5">
        <v>3111</v>
      </c>
      <c r="B128" s="5">
        <v>5139</v>
      </c>
      <c r="C128" s="6" t="s">
        <v>182</v>
      </c>
      <c r="D128" s="7">
        <v>0</v>
      </c>
      <c r="E128" s="7">
        <v>1000</v>
      </c>
      <c r="F128" s="7">
        <v>15421</v>
      </c>
      <c r="G128" s="7">
        <v>817</v>
      </c>
      <c r="H128" s="7">
        <v>1000</v>
      </c>
      <c r="I128" s="7"/>
      <c r="J128" s="7">
        <v>1000</v>
      </c>
    </row>
    <row r="129" spans="1:10" hidden="1" x14ac:dyDescent="0.25">
      <c r="A129" s="5">
        <v>3111</v>
      </c>
      <c r="B129" s="5">
        <v>5168</v>
      </c>
      <c r="C129" s="6" t="s">
        <v>183</v>
      </c>
      <c r="D129" s="7">
        <v>0</v>
      </c>
      <c r="E129" s="7">
        <v>6000</v>
      </c>
      <c r="F129" s="7">
        <v>0</v>
      </c>
      <c r="G129" s="7">
        <v>5445</v>
      </c>
      <c r="H129" s="7">
        <v>5500</v>
      </c>
      <c r="I129" s="7"/>
      <c r="J129" s="7">
        <v>6000</v>
      </c>
    </row>
    <row r="130" spans="1:10" hidden="1" x14ac:dyDescent="0.25">
      <c r="A130" s="5">
        <v>3111</v>
      </c>
      <c r="B130" s="5">
        <v>5169</v>
      </c>
      <c r="C130" s="6" t="s">
        <v>184</v>
      </c>
      <c r="D130" s="7">
        <v>5000</v>
      </c>
      <c r="E130" s="7">
        <v>15000</v>
      </c>
      <c r="F130" s="7">
        <v>4860</v>
      </c>
      <c r="G130" s="7">
        <v>11366.01</v>
      </c>
      <c r="H130" s="7">
        <v>11500</v>
      </c>
      <c r="I130" s="7"/>
      <c r="J130" s="7">
        <v>15000</v>
      </c>
    </row>
    <row r="131" spans="1:10" hidden="1" x14ac:dyDescent="0.25">
      <c r="A131" s="5">
        <v>3111</v>
      </c>
      <c r="B131" s="5">
        <v>5171</v>
      </c>
      <c r="C131" s="6" t="s">
        <v>185</v>
      </c>
      <c r="D131" s="7">
        <v>50000</v>
      </c>
      <c r="E131" s="7">
        <v>46000</v>
      </c>
      <c r="F131" s="7">
        <v>261782.3</v>
      </c>
      <c r="G131" s="7">
        <v>36300</v>
      </c>
      <c r="H131" s="7">
        <v>50000</v>
      </c>
      <c r="I131" s="7"/>
      <c r="J131" s="7">
        <v>46000</v>
      </c>
    </row>
    <row r="132" spans="1:10" hidden="1" x14ac:dyDescent="0.25">
      <c r="A132" s="5">
        <v>3111</v>
      </c>
      <c r="B132" s="5">
        <v>5331</v>
      </c>
      <c r="C132" s="6" t="s">
        <v>186</v>
      </c>
      <c r="D132" s="7">
        <v>700000</v>
      </c>
      <c r="E132" s="7">
        <v>700000</v>
      </c>
      <c r="F132" s="7">
        <v>650000</v>
      </c>
      <c r="G132" s="7">
        <v>550000</v>
      </c>
      <c r="H132" s="7">
        <v>700000</v>
      </c>
      <c r="I132" s="7"/>
      <c r="J132" s="7">
        <v>750000</v>
      </c>
    </row>
    <row r="133" spans="1:10" x14ac:dyDescent="0.25">
      <c r="A133" s="17">
        <v>3111</v>
      </c>
      <c r="B133" s="17" t="s">
        <v>74</v>
      </c>
      <c r="C133" s="15" t="s">
        <v>187</v>
      </c>
      <c r="D133" s="16">
        <f>D127+D128+D129+D130+D131+D132</f>
        <v>770000</v>
      </c>
      <c r="E133" s="16">
        <f t="shared" ref="E133:J133" si="29">E127+E128+E129+E130+E131+E132</f>
        <v>770000</v>
      </c>
      <c r="F133" s="16">
        <f t="shared" si="29"/>
        <v>936753.3</v>
      </c>
      <c r="G133" s="16">
        <f t="shared" si="29"/>
        <v>603928.01</v>
      </c>
      <c r="H133" s="16">
        <f t="shared" si="29"/>
        <v>770000</v>
      </c>
      <c r="I133" s="16">
        <f t="shared" si="29"/>
        <v>0</v>
      </c>
      <c r="J133" s="16">
        <f t="shared" si="29"/>
        <v>820000</v>
      </c>
    </row>
    <row r="134" spans="1:10" x14ac:dyDescent="0.25">
      <c r="A134" s="8"/>
      <c r="B134" s="8"/>
      <c r="C134" s="8"/>
      <c r="D134" s="9"/>
      <c r="E134" s="9"/>
      <c r="F134" s="9"/>
      <c r="G134" s="9"/>
      <c r="H134" s="9"/>
      <c r="I134" s="9"/>
      <c r="J134" s="9"/>
    </row>
    <row r="135" spans="1:10" hidden="1" x14ac:dyDescent="0.25">
      <c r="A135" s="5">
        <v>3113</v>
      </c>
      <c r="B135" s="5">
        <v>5321</v>
      </c>
      <c r="C135" s="6" t="s">
        <v>257</v>
      </c>
      <c r="D135" s="7">
        <v>300000</v>
      </c>
      <c r="E135" s="7">
        <v>366300</v>
      </c>
      <c r="F135" s="7">
        <v>0</v>
      </c>
      <c r="G135" s="7">
        <v>366300</v>
      </c>
      <c r="H135" s="7">
        <v>366300</v>
      </c>
      <c r="I135" s="7"/>
      <c r="J135" s="7">
        <v>0</v>
      </c>
    </row>
    <row r="136" spans="1:10" hidden="1" x14ac:dyDescent="0.25">
      <c r="A136" s="5">
        <v>3113</v>
      </c>
      <c r="B136" s="5">
        <v>5333</v>
      </c>
      <c r="C136" s="6" t="s">
        <v>258</v>
      </c>
      <c r="D136" s="7">
        <v>10000</v>
      </c>
      <c r="E136" s="7">
        <v>10000</v>
      </c>
      <c r="F136" s="7">
        <v>0</v>
      </c>
      <c r="G136" s="7">
        <v>0</v>
      </c>
      <c r="H136" s="7">
        <v>10000</v>
      </c>
      <c r="I136" s="7"/>
      <c r="J136" s="7">
        <v>10000</v>
      </c>
    </row>
    <row r="137" spans="1:10" hidden="1" x14ac:dyDescent="0.25">
      <c r="A137" s="5">
        <v>3113</v>
      </c>
      <c r="B137" s="5">
        <v>6341</v>
      </c>
      <c r="C137" s="6" t="s">
        <v>259</v>
      </c>
      <c r="D137" s="7">
        <v>0</v>
      </c>
      <c r="E137" s="7">
        <v>18200</v>
      </c>
      <c r="F137" s="7">
        <v>0</v>
      </c>
      <c r="G137" s="7">
        <v>18200</v>
      </c>
      <c r="H137" s="7">
        <v>20000</v>
      </c>
      <c r="I137" s="7"/>
      <c r="J137" s="7">
        <v>0</v>
      </c>
    </row>
    <row r="138" spans="1:10" hidden="1" x14ac:dyDescent="0.25">
      <c r="A138" s="5">
        <v>3113</v>
      </c>
      <c r="B138" s="5">
        <v>6349</v>
      </c>
      <c r="C138" s="6" t="s">
        <v>256</v>
      </c>
      <c r="D138" s="7">
        <v>5000000</v>
      </c>
      <c r="E138" s="7">
        <v>5000000</v>
      </c>
      <c r="F138" s="7">
        <v>4005100</v>
      </c>
      <c r="G138" s="7">
        <v>4395600</v>
      </c>
      <c r="H138" s="7">
        <v>4395600</v>
      </c>
      <c r="I138" s="7"/>
      <c r="J138" s="26">
        <v>5000000</v>
      </c>
    </row>
    <row r="139" spans="1:10" x14ac:dyDescent="0.25">
      <c r="A139" s="17">
        <v>3113</v>
      </c>
      <c r="B139" s="17" t="s">
        <v>74</v>
      </c>
      <c r="C139" s="15" t="s">
        <v>188</v>
      </c>
      <c r="D139" s="16">
        <f>D135+D136</f>
        <v>310000</v>
      </c>
      <c r="E139" s="16">
        <f t="shared" ref="E139:J139" si="30">E135+E136</f>
        <v>376300</v>
      </c>
      <c r="F139" s="16">
        <f t="shared" si="30"/>
        <v>0</v>
      </c>
      <c r="G139" s="16">
        <f t="shared" si="30"/>
        <v>366300</v>
      </c>
      <c r="H139" s="16">
        <f t="shared" si="30"/>
        <v>376300</v>
      </c>
      <c r="I139" s="16">
        <f t="shared" si="30"/>
        <v>0</v>
      </c>
      <c r="J139" s="16">
        <f t="shared" si="30"/>
        <v>10000</v>
      </c>
    </row>
    <row r="140" spans="1:10" x14ac:dyDescent="0.25">
      <c r="A140" s="17">
        <v>3113</v>
      </c>
      <c r="B140" s="17" t="s">
        <v>75</v>
      </c>
      <c r="C140" s="15" t="s">
        <v>189</v>
      </c>
      <c r="D140" s="16">
        <f>D137+D138</f>
        <v>5000000</v>
      </c>
      <c r="E140" s="16">
        <f t="shared" ref="E140:J140" si="31">E137+E138</f>
        <v>5018200</v>
      </c>
      <c r="F140" s="16">
        <f t="shared" si="31"/>
        <v>4005100</v>
      </c>
      <c r="G140" s="16">
        <f t="shared" si="31"/>
        <v>4413800</v>
      </c>
      <c r="H140" s="16">
        <f t="shared" si="31"/>
        <v>4415600</v>
      </c>
      <c r="I140" s="16">
        <f t="shared" si="31"/>
        <v>0</v>
      </c>
      <c r="J140" s="16">
        <f t="shared" si="31"/>
        <v>5000000</v>
      </c>
    </row>
    <row r="141" spans="1:10" hidden="1" x14ac:dyDescent="0.25">
      <c r="A141" s="23">
        <v>3113</v>
      </c>
      <c r="B141" s="23"/>
      <c r="C141" s="22" t="s">
        <v>255</v>
      </c>
      <c r="D141" s="21">
        <f>D139+D140</f>
        <v>5310000</v>
      </c>
      <c r="E141" s="21">
        <f t="shared" ref="E141:J141" si="32">E139+E140</f>
        <v>5394500</v>
      </c>
      <c r="F141" s="21">
        <f t="shared" si="32"/>
        <v>4005100</v>
      </c>
      <c r="G141" s="21">
        <f t="shared" si="32"/>
        <v>4780100</v>
      </c>
      <c r="H141" s="21">
        <f t="shared" si="32"/>
        <v>4791900</v>
      </c>
      <c r="I141" s="21">
        <f t="shared" si="32"/>
        <v>0</v>
      </c>
      <c r="J141" s="21">
        <f t="shared" si="32"/>
        <v>5010000</v>
      </c>
    </row>
    <row r="142" spans="1:10" x14ac:dyDescent="0.25">
      <c r="A142" s="8"/>
      <c r="B142" s="8"/>
      <c r="C142" s="8"/>
      <c r="D142" s="9"/>
      <c r="E142" s="9"/>
      <c r="F142" s="9"/>
      <c r="G142" s="9"/>
      <c r="H142" s="9"/>
      <c r="I142" s="9"/>
      <c r="J142" s="9"/>
    </row>
    <row r="143" spans="1:10" hidden="1" x14ac:dyDescent="0.25">
      <c r="A143" s="5">
        <v>3311</v>
      </c>
      <c r="B143" s="5">
        <v>5169</v>
      </c>
      <c r="C143" s="6" t="s">
        <v>191</v>
      </c>
      <c r="D143" s="7">
        <v>25000</v>
      </c>
      <c r="E143" s="7">
        <v>25000</v>
      </c>
      <c r="F143" s="7">
        <v>0</v>
      </c>
      <c r="G143" s="7">
        <v>0</v>
      </c>
      <c r="H143" s="7">
        <v>0</v>
      </c>
      <c r="I143" s="7"/>
      <c r="J143" s="7">
        <v>5000</v>
      </c>
    </row>
    <row r="144" spans="1:10" x14ac:dyDescent="0.25">
      <c r="A144" s="17">
        <v>3311</v>
      </c>
      <c r="B144" s="17" t="s">
        <v>74</v>
      </c>
      <c r="C144" s="15" t="s">
        <v>190</v>
      </c>
      <c r="D144" s="16">
        <f>D143</f>
        <v>25000</v>
      </c>
      <c r="E144" s="16">
        <f t="shared" ref="E144:J144" si="33">E143</f>
        <v>25000</v>
      </c>
      <c r="F144" s="16">
        <f t="shared" si="33"/>
        <v>0</v>
      </c>
      <c r="G144" s="16">
        <f t="shared" si="33"/>
        <v>0</v>
      </c>
      <c r="H144" s="16">
        <f t="shared" si="33"/>
        <v>0</v>
      </c>
      <c r="I144" s="16">
        <f t="shared" si="33"/>
        <v>0</v>
      </c>
      <c r="J144" s="16">
        <f t="shared" si="33"/>
        <v>5000</v>
      </c>
    </row>
    <row r="145" spans="1:10" x14ac:dyDescent="0.25">
      <c r="A145" s="8"/>
      <c r="B145" s="8"/>
      <c r="C145" s="8"/>
      <c r="D145" s="9"/>
      <c r="E145" s="9"/>
      <c r="F145" s="9"/>
      <c r="G145" s="9"/>
      <c r="H145" s="9"/>
      <c r="I145" s="9"/>
      <c r="J145" s="9"/>
    </row>
    <row r="146" spans="1:10" hidden="1" x14ac:dyDescent="0.25">
      <c r="A146" s="5">
        <v>3314</v>
      </c>
      <c r="B146" s="5">
        <v>5021</v>
      </c>
      <c r="C146" s="6" t="s">
        <v>192</v>
      </c>
      <c r="D146" s="7">
        <v>40000</v>
      </c>
      <c r="E146" s="7">
        <v>40000</v>
      </c>
      <c r="F146" s="7">
        <v>43100</v>
      </c>
      <c r="G146" s="7">
        <v>28000</v>
      </c>
      <c r="H146" s="7">
        <v>40000</v>
      </c>
      <c r="I146" s="7"/>
      <c r="J146" s="7">
        <v>48000</v>
      </c>
    </row>
    <row r="147" spans="1:10" hidden="1" x14ac:dyDescent="0.25">
      <c r="A147" s="5">
        <v>3314</v>
      </c>
      <c r="B147" s="5">
        <v>5136</v>
      </c>
      <c r="C147" s="6" t="s">
        <v>197</v>
      </c>
      <c r="D147" s="7">
        <v>30000</v>
      </c>
      <c r="E147" s="7">
        <v>30000</v>
      </c>
      <c r="F147" s="7">
        <v>29517</v>
      </c>
      <c r="G147" s="7">
        <v>19894</v>
      </c>
      <c r="H147" s="7">
        <v>30000</v>
      </c>
      <c r="I147" s="7"/>
      <c r="J147" s="7">
        <v>40000</v>
      </c>
    </row>
    <row r="148" spans="1:10" hidden="1" x14ac:dyDescent="0.25">
      <c r="A148" s="5">
        <v>3314</v>
      </c>
      <c r="B148" s="5">
        <v>5137</v>
      </c>
      <c r="C148" s="6" t="s">
        <v>193</v>
      </c>
      <c r="D148" s="7">
        <v>2000</v>
      </c>
      <c r="E148" s="7">
        <v>2000</v>
      </c>
      <c r="F148" s="7">
        <v>0</v>
      </c>
      <c r="G148" s="7">
        <v>0</v>
      </c>
      <c r="H148" s="7">
        <v>2000</v>
      </c>
      <c r="I148" s="7"/>
      <c r="J148" s="7">
        <v>2000</v>
      </c>
    </row>
    <row r="149" spans="1:10" hidden="1" x14ac:dyDescent="0.25">
      <c r="A149" s="5">
        <v>3314</v>
      </c>
      <c r="B149" s="5">
        <v>5139</v>
      </c>
      <c r="C149" s="6" t="s">
        <v>198</v>
      </c>
      <c r="D149" s="7">
        <v>5000</v>
      </c>
      <c r="E149" s="7">
        <v>5000</v>
      </c>
      <c r="F149" s="7">
        <v>0</v>
      </c>
      <c r="G149" s="7">
        <v>0</v>
      </c>
      <c r="H149" s="7">
        <v>5000</v>
      </c>
      <c r="I149" s="7"/>
      <c r="J149" s="7">
        <v>5000</v>
      </c>
    </row>
    <row r="150" spans="1:10" hidden="1" x14ac:dyDescent="0.25">
      <c r="A150" s="5">
        <v>3314</v>
      </c>
      <c r="B150" s="5">
        <v>5161</v>
      </c>
      <c r="C150" s="6" t="s">
        <v>194</v>
      </c>
      <c r="D150" s="7">
        <v>500</v>
      </c>
      <c r="E150" s="7">
        <v>500</v>
      </c>
      <c r="F150" s="7">
        <v>140</v>
      </c>
      <c r="G150" s="7">
        <v>98</v>
      </c>
      <c r="H150" s="7">
        <v>200</v>
      </c>
      <c r="I150" s="7"/>
      <c r="J150" s="7">
        <v>500</v>
      </c>
    </row>
    <row r="151" spans="1:10" hidden="1" x14ac:dyDescent="0.25">
      <c r="A151" s="5">
        <v>3314</v>
      </c>
      <c r="B151" s="5">
        <v>5168</v>
      </c>
      <c r="C151" s="6" t="s">
        <v>199</v>
      </c>
      <c r="D151" s="7">
        <v>6000</v>
      </c>
      <c r="E151" s="7">
        <v>6000</v>
      </c>
      <c r="F151" s="7">
        <v>5172.75</v>
      </c>
      <c r="G151" s="7">
        <v>5172.75</v>
      </c>
      <c r="H151" s="7">
        <v>6000</v>
      </c>
      <c r="I151" s="7"/>
      <c r="J151" s="7">
        <v>6000</v>
      </c>
    </row>
    <row r="152" spans="1:10" hidden="1" x14ac:dyDescent="0.25">
      <c r="A152" s="5">
        <v>3314</v>
      </c>
      <c r="B152" s="5">
        <v>5169</v>
      </c>
      <c r="C152" s="6" t="s">
        <v>195</v>
      </c>
      <c r="D152" s="7">
        <v>2500</v>
      </c>
      <c r="E152" s="7">
        <v>2500</v>
      </c>
      <c r="F152" s="7">
        <v>0</v>
      </c>
      <c r="G152" s="7">
        <v>0</v>
      </c>
      <c r="H152" s="7">
        <v>2500</v>
      </c>
      <c r="I152" s="7"/>
      <c r="J152" s="7">
        <v>2500</v>
      </c>
    </row>
    <row r="153" spans="1:10" hidden="1" x14ac:dyDescent="0.25">
      <c r="A153" s="5">
        <v>3314</v>
      </c>
      <c r="B153" s="5">
        <v>5173</v>
      </c>
      <c r="C153" s="6" t="s">
        <v>196</v>
      </c>
      <c r="D153" s="7">
        <v>1000</v>
      </c>
      <c r="E153" s="7">
        <v>1000</v>
      </c>
      <c r="F153" s="7">
        <v>0</v>
      </c>
      <c r="G153" s="7">
        <v>0</v>
      </c>
      <c r="H153" s="7">
        <v>1000</v>
      </c>
      <c r="I153" s="7"/>
      <c r="J153" s="7">
        <v>1000</v>
      </c>
    </row>
    <row r="154" spans="1:10" x14ac:dyDescent="0.25">
      <c r="A154" s="17">
        <v>3314</v>
      </c>
      <c r="B154" s="17" t="s">
        <v>74</v>
      </c>
      <c r="C154" s="15" t="s">
        <v>200</v>
      </c>
      <c r="D154" s="16">
        <f>SUM(D146:D153)</f>
        <v>87000</v>
      </c>
      <c r="E154" s="16">
        <f t="shared" ref="E154:J154" si="34">SUM(E146:E153)</f>
        <v>87000</v>
      </c>
      <c r="F154" s="16">
        <f t="shared" si="34"/>
        <v>77929.75</v>
      </c>
      <c r="G154" s="16">
        <f t="shared" si="34"/>
        <v>53164.75</v>
      </c>
      <c r="H154" s="16">
        <f t="shared" si="34"/>
        <v>86700</v>
      </c>
      <c r="I154" s="16">
        <f t="shared" si="34"/>
        <v>0</v>
      </c>
      <c r="J154" s="16">
        <f t="shared" si="34"/>
        <v>105000</v>
      </c>
    </row>
    <row r="155" spans="1:10" x14ac:dyDescent="0.25">
      <c r="A155" s="5"/>
      <c r="B155" s="5"/>
      <c r="C155" s="6"/>
      <c r="D155" s="7"/>
      <c r="E155" s="7"/>
      <c r="F155" s="7"/>
      <c r="G155" s="7"/>
      <c r="H155" s="7"/>
      <c r="I155" s="7"/>
      <c r="J155" s="7"/>
    </row>
    <row r="156" spans="1:10" hidden="1" x14ac:dyDescent="0.25">
      <c r="A156" s="5">
        <v>3319</v>
      </c>
      <c r="B156" s="5">
        <v>5139</v>
      </c>
      <c r="C156" s="6" t="s">
        <v>201</v>
      </c>
      <c r="D156" s="7">
        <v>160000</v>
      </c>
      <c r="E156" s="7">
        <v>0</v>
      </c>
      <c r="F156" s="7">
        <v>153175.43</v>
      </c>
      <c r="G156" s="7">
        <v>0</v>
      </c>
      <c r="H156" s="49" t="s">
        <v>205</v>
      </c>
      <c r="I156" s="50"/>
      <c r="J156" s="51"/>
    </row>
    <row r="157" spans="1:10" hidden="1" x14ac:dyDescent="0.25">
      <c r="A157" s="5">
        <v>3319</v>
      </c>
      <c r="B157" s="5">
        <v>5164</v>
      </c>
      <c r="C157" s="6" t="s">
        <v>14</v>
      </c>
      <c r="D157" s="7">
        <v>40000</v>
      </c>
      <c r="E157" s="7">
        <v>0</v>
      </c>
      <c r="F157" s="7">
        <v>36300</v>
      </c>
      <c r="G157" s="7">
        <v>0</v>
      </c>
      <c r="H157" s="52"/>
      <c r="I157" s="53"/>
      <c r="J157" s="54"/>
    </row>
    <row r="158" spans="1:10" hidden="1" x14ac:dyDescent="0.25">
      <c r="A158" s="5">
        <v>3319</v>
      </c>
      <c r="B158" s="5">
        <v>5169</v>
      </c>
      <c r="C158" s="6" t="s">
        <v>15</v>
      </c>
      <c r="D158" s="7">
        <v>80000</v>
      </c>
      <c r="E158" s="7">
        <v>0</v>
      </c>
      <c r="F158" s="7">
        <v>46033</v>
      </c>
      <c r="G158" s="7">
        <v>0</v>
      </c>
      <c r="H158" s="52"/>
      <c r="I158" s="53"/>
      <c r="J158" s="54"/>
    </row>
    <row r="159" spans="1:10" hidden="1" x14ac:dyDescent="0.25">
      <c r="A159" s="17">
        <v>3319</v>
      </c>
      <c r="B159" s="17" t="s">
        <v>74</v>
      </c>
      <c r="C159" s="15" t="s">
        <v>202</v>
      </c>
      <c r="D159" s="16">
        <f>D156+D157+D158</f>
        <v>280000</v>
      </c>
      <c r="E159" s="16">
        <f t="shared" ref="E159:G159" si="35">E156+E157+E158</f>
        <v>0</v>
      </c>
      <c r="F159" s="16">
        <f t="shared" si="35"/>
        <v>235508.43</v>
      </c>
      <c r="G159" s="16">
        <f t="shared" si="35"/>
        <v>0</v>
      </c>
      <c r="H159" s="55"/>
      <c r="I159" s="56"/>
      <c r="J159" s="57"/>
    </row>
    <row r="160" spans="1:10" hidden="1" x14ac:dyDescent="0.25">
      <c r="A160" s="8"/>
      <c r="B160" s="8"/>
      <c r="C160" s="8"/>
      <c r="D160" s="9"/>
      <c r="E160" s="9"/>
      <c r="F160" s="9"/>
      <c r="G160" s="9"/>
      <c r="H160" s="9"/>
      <c r="I160" s="9"/>
      <c r="J160" s="9"/>
    </row>
    <row r="161" spans="1:10" hidden="1" x14ac:dyDescent="0.25">
      <c r="A161" s="5">
        <v>3330</v>
      </c>
      <c r="B161" s="5">
        <v>5223</v>
      </c>
      <c r="C161" s="6" t="s">
        <v>203</v>
      </c>
      <c r="D161" s="7">
        <v>5000</v>
      </c>
      <c r="E161" s="7">
        <v>5000</v>
      </c>
      <c r="F161" s="7">
        <v>4450</v>
      </c>
      <c r="G161" s="7">
        <v>2868</v>
      </c>
      <c r="H161" s="7">
        <v>2868</v>
      </c>
      <c r="I161" s="7"/>
      <c r="J161" s="7">
        <v>5000</v>
      </c>
    </row>
    <row r="162" spans="1:10" x14ac:dyDescent="0.25">
      <c r="A162" s="17">
        <v>3330</v>
      </c>
      <c r="B162" s="17" t="s">
        <v>74</v>
      </c>
      <c r="C162" s="15" t="s">
        <v>204</v>
      </c>
      <c r="D162" s="16">
        <f>D161</f>
        <v>5000</v>
      </c>
      <c r="E162" s="16">
        <f t="shared" ref="E162:J162" si="36">E161</f>
        <v>5000</v>
      </c>
      <c r="F162" s="16">
        <f t="shared" si="36"/>
        <v>4450</v>
      </c>
      <c r="G162" s="16">
        <f t="shared" si="36"/>
        <v>2868</v>
      </c>
      <c r="H162" s="16">
        <f>H161</f>
        <v>2868</v>
      </c>
      <c r="I162" s="16">
        <f t="shared" si="36"/>
        <v>0</v>
      </c>
      <c r="J162" s="16">
        <f t="shared" si="36"/>
        <v>5000</v>
      </c>
    </row>
    <row r="163" spans="1:10" x14ac:dyDescent="0.25">
      <c r="A163" s="8"/>
      <c r="B163" s="8"/>
      <c r="C163" s="8"/>
      <c r="D163" s="9"/>
      <c r="E163" s="9"/>
      <c r="F163" s="9"/>
      <c r="G163" s="9"/>
      <c r="H163" s="9"/>
      <c r="I163" s="9"/>
      <c r="J163" s="9"/>
    </row>
    <row r="164" spans="1:10" hidden="1" x14ac:dyDescent="0.25">
      <c r="A164" s="5">
        <v>3349</v>
      </c>
      <c r="B164" s="5">
        <v>5136</v>
      </c>
      <c r="C164" s="6" t="s">
        <v>206</v>
      </c>
      <c r="D164" s="7">
        <v>0</v>
      </c>
      <c r="E164" s="7">
        <v>140000</v>
      </c>
      <c r="F164" s="7">
        <v>46282.5</v>
      </c>
      <c r="G164" s="7">
        <v>83901.4</v>
      </c>
      <c r="H164" s="7">
        <v>140000</v>
      </c>
      <c r="I164" s="7"/>
      <c r="J164" s="7">
        <v>140000</v>
      </c>
    </row>
    <row r="165" spans="1:10" hidden="1" x14ac:dyDescent="0.25">
      <c r="A165" s="5">
        <v>3349</v>
      </c>
      <c r="B165" s="5">
        <v>5169</v>
      </c>
      <c r="C165" s="6" t="s">
        <v>207</v>
      </c>
      <c r="D165" s="7">
        <v>140000</v>
      </c>
      <c r="E165" s="7">
        <v>0</v>
      </c>
      <c r="F165" s="7">
        <v>0</v>
      </c>
      <c r="G165" s="7">
        <v>0</v>
      </c>
      <c r="H165" s="58" t="s">
        <v>205</v>
      </c>
      <c r="I165" s="59"/>
      <c r="J165" s="60"/>
    </row>
    <row r="166" spans="1:10" x14ac:dyDescent="0.25">
      <c r="A166" s="17">
        <v>3349</v>
      </c>
      <c r="B166" s="17" t="s">
        <v>74</v>
      </c>
      <c r="C166" s="15" t="s">
        <v>208</v>
      </c>
      <c r="D166" s="16">
        <f>D164+D165</f>
        <v>140000</v>
      </c>
      <c r="E166" s="16">
        <f t="shared" ref="E166:J166" si="37">E164+E165</f>
        <v>140000</v>
      </c>
      <c r="F166" s="16">
        <f t="shared" si="37"/>
        <v>46282.5</v>
      </c>
      <c r="G166" s="16">
        <f t="shared" si="37"/>
        <v>83901.4</v>
      </c>
      <c r="H166" s="16"/>
      <c r="I166" s="16">
        <f>I164</f>
        <v>0</v>
      </c>
      <c r="J166" s="16">
        <f t="shared" si="37"/>
        <v>140000</v>
      </c>
    </row>
    <row r="167" spans="1:10" x14ac:dyDescent="0.25">
      <c r="A167" s="8"/>
      <c r="B167" s="8"/>
      <c r="C167" s="8"/>
      <c r="D167" s="9"/>
      <c r="E167" s="9"/>
      <c r="F167" s="9"/>
      <c r="G167" s="9"/>
      <c r="H167" s="9"/>
      <c r="I167" s="9"/>
      <c r="J167" s="9"/>
    </row>
    <row r="168" spans="1:10" hidden="1" x14ac:dyDescent="0.25">
      <c r="A168" s="5">
        <v>3399</v>
      </c>
      <c r="B168" s="5">
        <v>5139</v>
      </c>
      <c r="C168" s="6" t="s">
        <v>209</v>
      </c>
      <c r="D168" s="7">
        <v>0</v>
      </c>
      <c r="E168" s="7">
        <v>150000</v>
      </c>
      <c r="F168" s="7">
        <v>0</v>
      </c>
      <c r="G168" s="7">
        <v>112563.08</v>
      </c>
      <c r="H168" s="7">
        <f>150000</f>
        <v>150000</v>
      </c>
      <c r="I168" s="7"/>
      <c r="J168" s="7">
        <v>150000</v>
      </c>
    </row>
    <row r="169" spans="1:10" hidden="1" x14ac:dyDescent="0.25">
      <c r="A169" s="5">
        <v>3399</v>
      </c>
      <c r="B169" s="5">
        <v>5164</v>
      </c>
      <c r="C169" s="6" t="s">
        <v>210</v>
      </c>
      <c r="D169" s="7">
        <v>0</v>
      </c>
      <c r="E169" s="7">
        <v>40000</v>
      </c>
      <c r="F169" s="7">
        <v>0</v>
      </c>
      <c r="G169" s="7">
        <v>36300</v>
      </c>
      <c r="H169" s="7">
        <v>40000</v>
      </c>
      <c r="I169" s="7"/>
      <c r="J169" s="7">
        <v>40000</v>
      </c>
    </row>
    <row r="170" spans="1:10" hidden="1" x14ac:dyDescent="0.25">
      <c r="A170" s="5">
        <v>3399</v>
      </c>
      <c r="B170" s="5">
        <v>5169</v>
      </c>
      <c r="C170" s="6" t="s">
        <v>211</v>
      </c>
      <c r="D170" s="7">
        <v>0</v>
      </c>
      <c r="E170" s="7">
        <v>78000</v>
      </c>
      <c r="F170" s="7">
        <v>0</v>
      </c>
      <c r="G170" s="7">
        <v>15893.5</v>
      </c>
      <c r="H170" s="7">
        <v>50000</v>
      </c>
      <c r="I170" s="7"/>
      <c r="J170" s="7">
        <v>78000</v>
      </c>
    </row>
    <row r="171" spans="1:10" hidden="1" x14ac:dyDescent="0.25">
      <c r="A171" s="5">
        <v>3399</v>
      </c>
      <c r="B171" s="5">
        <v>5175</v>
      </c>
      <c r="C171" s="6" t="s">
        <v>213</v>
      </c>
      <c r="D171" s="7">
        <v>0</v>
      </c>
      <c r="E171" s="7">
        <v>2000</v>
      </c>
      <c r="F171" s="7">
        <v>0</v>
      </c>
      <c r="G171" s="7">
        <v>1976</v>
      </c>
      <c r="H171" s="7">
        <v>2000</v>
      </c>
      <c r="I171" s="7"/>
      <c r="J171" s="7">
        <v>2000</v>
      </c>
    </row>
    <row r="172" spans="1:10" hidden="1" x14ac:dyDescent="0.25">
      <c r="A172" s="5">
        <v>3399</v>
      </c>
      <c r="B172" s="5">
        <v>5194</v>
      </c>
      <c r="C172" s="6" t="s">
        <v>212</v>
      </c>
      <c r="D172" s="7">
        <v>30000</v>
      </c>
      <c r="E172" s="7">
        <v>40000</v>
      </c>
      <c r="F172" s="7">
        <v>19651</v>
      </c>
      <c r="G172" s="7">
        <v>24740</v>
      </c>
      <c r="H172" s="7">
        <v>30000</v>
      </c>
      <c r="I172" s="7"/>
      <c r="J172" s="7">
        <v>40000</v>
      </c>
    </row>
    <row r="173" spans="1:10" x14ac:dyDescent="0.25">
      <c r="A173" s="17">
        <v>3399</v>
      </c>
      <c r="B173" s="17" t="s">
        <v>74</v>
      </c>
      <c r="C173" s="15" t="s">
        <v>214</v>
      </c>
      <c r="D173" s="16">
        <f>SUM(D168:D172)</f>
        <v>30000</v>
      </c>
      <c r="E173" s="16">
        <f t="shared" ref="E173:J173" si="38">SUM(E168:E172)</f>
        <v>310000</v>
      </c>
      <c r="F173" s="16">
        <f t="shared" si="38"/>
        <v>19651</v>
      </c>
      <c r="G173" s="16">
        <f t="shared" si="38"/>
        <v>191472.58000000002</v>
      </c>
      <c r="H173" s="16"/>
      <c r="I173" s="16">
        <f t="shared" si="38"/>
        <v>0</v>
      </c>
      <c r="J173" s="16">
        <f t="shared" si="38"/>
        <v>310000</v>
      </c>
    </row>
    <row r="174" spans="1:10" x14ac:dyDescent="0.25">
      <c r="A174" s="8"/>
      <c r="B174" s="8"/>
      <c r="C174" s="8"/>
      <c r="D174" s="9"/>
      <c r="E174" s="9"/>
      <c r="F174" s="9"/>
      <c r="G174" s="9"/>
      <c r="H174" s="9"/>
      <c r="I174" s="9"/>
      <c r="J174" s="9"/>
    </row>
    <row r="175" spans="1:10" hidden="1" x14ac:dyDescent="0.25">
      <c r="A175" s="5">
        <v>3429</v>
      </c>
      <c r="B175" s="5">
        <v>5139</v>
      </c>
      <c r="C175" s="6" t="s">
        <v>215</v>
      </c>
      <c r="D175" s="7">
        <v>0</v>
      </c>
      <c r="E175" s="7">
        <v>10000</v>
      </c>
      <c r="F175" s="7">
        <v>0</v>
      </c>
      <c r="G175" s="7">
        <v>5203</v>
      </c>
      <c r="H175" s="7">
        <v>5203</v>
      </c>
      <c r="I175" s="7"/>
      <c r="J175" s="7">
        <v>0</v>
      </c>
    </row>
    <row r="176" spans="1:10" hidden="1" x14ac:dyDescent="0.25">
      <c r="A176" s="5">
        <v>3429</v>
      </c>
      <c r="B176" s="5">
        <v>5151</v>
      </c>
      <c r="C176" s="6" t="s">
        <v>216</v>
      </c>
      <c r="D176" s="7">
        <v>0</v>
      </c>
      <c r="E176" s="7">
        <v>15000</v>
      </c>
      <c r="F176" s="7">
        <v>14565</v>
      </c>
      <c r="G176" s="7">
        <v>13420</v>
      </c>
      <c r="H176" s="7">
        <v>15000</v>
      </c>
      <c r="I176" s="7"/>
      <c r="J176" s="7">
        <v>0</v>
      </c>
    </row>
    <row r="177" spans="1:10" hidden="1" x14ac:dyDescent="0.25">
      <c r="A177" s="5">
        <v>3429</v>
      </c>
      <c r="B177" s="5">
        <v>5171</v>
      </c>
      <c r="C177" s="6" t="s">
        <v>217</v>
      </c>
      <c r="D177" s="7">
        <v>0</v>
      </c>
      <c r="E177" s="7">
        <v>50000</v>
      </c>
      <c r="F177" s="7">
        <v>129400</v>
      </c>
      <c r="G177" s="7">
        <v>9200</v>
      </c>
      <c r="H177" s="7">
        <v>170000</v>
      </c>
      <c r="I177" s="7"/>
      <c r="J177" s="7">
        <v>0</v>
      </c>
    </row>
    <row r="178" spans="1:10" hidden="1" x14ac:dyDescent="0.25">
      <c r="A178" s="5">
        <v>3429</v>
      </c>
      <c r="B178" s="5">
        <v>5222</v>
      </c>
      <c r="C178" s="6" t="s">
        <v>218</v>
      </c>
      <c r="D178" s="7">
        <v>200000</v>
      </c>
      <c r="E178" s="7">
        <v>125000</v>
      </c>
      <c r="F178" s="7">
        <v>0</v>
      </c>
      <c r="G178" s="7">
        <v>0</v>
      </c>
      <c r="H178" s="7">
        <v>0</v>
      </c>
      <c r="I178" s="7"/>
      <c r="J178" s="7">
        <v>350000</v>
      </c>
    </row>
    <row r="179" spans="1:10" x14ac:dyDescent="0.25">
      <c r="A179" s="17">
        <v>3429</v>
      </c>
      <c r="B179" s="17" t="s">
        <v>74</v>
      </c>
      <c r="C179" s="15" t="s">
        <v>219</v>
      </c>
      <c r="D179" s="16">
        <f>SUM(D175:D178)</f>
        <v>200000</v>
      </c>
      <c r="E179" s="16">
        <f t="shared" ref="E179:J179" si="39">SUM(E175:E178)</f>
        <v>200000</v>
      </c>
      <c r="F179" s="16">
        <f t="shared" si="39"/>
        <v>143965</v>
      </c>
      <c r="G179" s="16">
        <f t="shared" si="39"/>
        <v>27823</v>
      </c>
      <c r="H179" s="16">
        <f>H175+H176+H177+H178</f>
        <v>190203</v>
      </c>
      <c r="I179" s="16">
        <f t="shared" si="39"/>
        <v>0</v>
      </c>
      <c r="J179" s="16">
        <f t="shared" si="39"/>
        <v>350000</v>
      </c>
    </row>
    <row r="180" spans="1:10" x14ac:dyDescent="0.25">
      <c r="A180" s="8"/>
      <c r="B180" s="8"/>
      <c r="C180" s="8"/>
      <c r="D180" s="9"/>
      <c r="E180" s="9"/>
      <c r="F180" s="9"/>
      <c r="G180" s="9"/>
      <c r="H180" s="9"/>
      <c r="I180" s="9"/>
      <c r="J180" s="9"/>
    </row>
    <row r="181" spans="1:10" hidden="1" x14ac:dyDescent="0.25">
      <c r="A181" s="5">
        <v>3525</v>
      </c>
      <c r="B181" s="5">
        <v>5221</v>
      </c>
      <c r="C181" s="6" t="s">
        <v>221</v>
      </c>
      <c r="D181" s="7">
        <v>30000</v>
      </c>
      <c r="E181" s="7">
        <v>30000</v>
      </c>
      <c r="F181" s="7">
        <v>30000</v>
      </c>
      <c r="G181" s="7">
        <v>0</v>
      </c>
      <c r="H181" s="7">
        <v>30000</v>
      </c>
      <c r="I181" s="7"/>
      <c r="J181" s="7">
        <v>30000</v>
      </c>
    </row>
    <row r="182" spans="1:10" x14ac:dyDescent="0.25">
      <c r="A182" s="17">
        <v>3525</v>
      </c>
      <c r="B182" s="17" t="s">
        <v>74</v>
      </c>
      <c r="C182" s="15" t="s">
        <v>220</v>
      </c>
      <c r="D182" s="16">
        <f>D181</f>
        <v>30000</v>
      </c>
      <c r="E182" s="16">
        <f t="shared" ref="E182:J182" si="40">E181</f>
        <v>30000</v>
      </c>
      <c r="F182" s="16">
        <f t="shared" si="40"/>
        <v>30000</v>
      </c>
      <c r="G182" s="16">
        <f t="shared" si="40"/>
        <v>0</v>
      </c>
      <c r="H182" s="16">
        <f t="shared" si="40"/>
        <v>30000</v>
      </c>
      <c r="I182" s="16">
        <f t="shared" si="40"/>
        <v>0</v>
      </c>
      <c r="J182" s="16">
        <f t="shared" si="40"/>
        <v>30000</v>
      </c>
    </row>
    <row r="183" spans="1:10" x14ac:dyDescent="0.25">
      <c r="A183" s="8"/>
      <c r="B183" s="8"/>
      <c r="C183" s="8"/>
      <c r="D183" s="9"/>
      <c r="E183" s="9"/>
      <c r="F183" s="9"/>
      <c r="G183" s="9"/>
      <c r="H183" s="9"/>
      <c r="I183" s="9"/>
      <c r="J183" s="9"/>
    </row>
    <row r="184" spans="1:10" hidden="1" x14ac:dyDescent="0.25">
      <c r="A184" s="5">
        <v>3612</v>
      </c>
      <c r="B184" s="5">
        <v>5171</v>
      </c>
      <c r="C184" s="6" t="s">
        <v>16</v>
      </c>
      <c r="D184" s="7">
        <v>1000000</v>
      </c>
      <c r="E184" s="7">
        <v>970000</v>
      </c>
      <c r="F184" s="7">
        <v>68520</v>
      </c>
      <c r="G184" s="7">
        <v>49157</v>
      </c>
      <c r="H184" s="7">
        <v>50000</v>
      </c>
      <c r="I184" s="7"/>
      <c r="J184" s="7">
        <v>1000000</v>
      </c>
    </row>
    <row r="185" spans="1:10" hidden="1" x14ac:dyDescent="0.25">
      <c r="A185" s="5">
        <v>3612</v>
      </c>
      <c r="B185" s="5">
        <v>5909</v>
      </c>
      <c r="C185" s="6" t="s">
        <v>76</v>
      </c>
      <c r="D185" s="7">
        <v>0</v>
      </c>
      <c r="E185" s="7">
        <v>30000</v>
      </c>
      <c r="F185" s="7">
        <v>0</v>
      </c>
      <c r="G185" s="7">
        <v>29599</v>
      </c>
      <c r="H185" s="7">
        <v>30000</v>
      </c>
      <c r="I185" s="7"/>
      <c r="J185" s="7">
        <v>0</v>
      </c>
    </row>
    <row r="186" spans="1:10" x14ac:dyDescent="0.25">
      <c r="A186" s="17">
        <v>3612</v>
      </c>
      <c r="B186" s="17">
        <v>5999</v>
      </c>
      <c r="C186" s="15" t="s">
        <v>222</v>
      </c>
      <c r="D186" s="16">
        <f>D184+D185</f>
        <v>1000000</v>
      </c>
      <c r="E186" s="16">
        <f t="shared" ref="E186:J186" si="41">E184+E185</f>
        <v>1000000</v>
      </c>
      <c r="F186" s="16">
        <f t="shared" si="41"/>
        <v>68520</v>
      </c>
      <c r="G186" s="16">
        <f t="shared" si="41"/>
        <v>78756</v>
      </c>
      <c r="H186" s="16">
        <f t="shared" si="41"/>
        <v>80000</v>
      </c>
      <c r="I186" s="16">
        <f t="shared" si="41"/>
        <v>0</v>
      </c>
      <c r="J186" s="16">
        <f t="shared" si="41"/>
        <v>1000000</v>
      </c>
    </row>
    <row r="187" spans="1:10" x14ac:dyDescent="0.25">
      <c r="A187" s="8"/>
      <c r="B187" s="8"/>
      <c r="C187" s="8"/>
      <c r="D187" s="9"/>
      <c r="E187" s="9"/>
      <c r="F187" s="9"/>
      <c r="G187" s="9"/>
      <c r="H187" s="9"/>
      <c r="I187" s="9"/>
      <c r="J187" s="9"/>
    </row>
    <row r="188" spans="1:10" hidden="1" x14ac:dyDescent="0.25">
      <c r="A188" s="5">
        <v>3613</v>
      </c>
      <c r="B188" s="5">
        <v>5171</v>
      </c>
      <c r="C188" s="6" t="s">
        <v>77</v>
      </c>
      <c r="D188" s="7">
        <v>150000</v>
      </c>
      <c r="E188" s="7">
        <v>150000</v>
      </c>
      <c r="F188" s="7">
        <v>18506</v>
      </c>
      <c r="G188" s="7">
        <v>105338</v>
      </c>
      <c r="H188" s="7">
        <v>106000</v>
      </c>
      <c r="I188" s="7"/>
      <c r="J188" s="7">
        <v>150000</v>
      </c>
    </row>
    <row r="189" spans="1:10" x14ac:dyDescent="0.25">
      <c r="A189" s="17">
        <v>3613</v>
      </c>
      <c r="B189" s="17" t="s">
        <v>74</v>
      </c>
      <c r="C189" s="15" t="s">
        <v>223</v>
      </c>
      <c r="D189" s="16">
        <f>D188</f>
        <v>150000</v>
      </c>
      <c r="E189" s="16">
        <f t="shared" ref="E189:J189" si="42">E188</f>
        <v>150000</v>
      </c>
      <c r="F189" s="16">
        <f t="shared" si="42"/>
        <v>18506</v>
      </c>
      <c r="G189" s="16">
        <f t="shared" si="42"/>
        <v>105338</v>
      </c>
      <c r="H189" s="16">
        <f t="shared" si="42"/>
        <v>106000</v>
      </c>
      <c r="I189" s="16">
        <f t="shared" si="42"/>
        <v>0</v>
      </c>
      <c r="J189" s="16">
        <f t="shared" si="42"/>
        <v>150000</v>
      </c>
    </row>
    <row r="190" spans="1:10" x14ac:dyDescent="0.25">
      <c r="A190" s="8"/>
      <c r="B190" s="8"/>
      <c r="C190" s="8"/>
      <c r="D190" s="9"/>
      <c r="E190" s="9"/>
      <c r="F190" s="9"/>
      <c r="G190" s="9"/>
      <c r="H190" s="9"/>
      <c r="I190" s="9"/>
      <c r="J190" s="9"/>
    </row>
    <row r="191" spans="1:10" hidden="1" x14ac:dyDescent="0.25">
      <c r="A191" s="5">
        <v>3631</v>
      </c>
      <c r="B191" s="5">
        <v>5154</v>
      </c>
      <c r="C191" s="6" t="s">
        <v>78</v>
      </c>
      <c r="D191" s="7">
        <v>400000</v>
      </c>
      <c r="E191" s="7">
        <v>400000</v>
      </c>
      <c r="F191" s="7">
        <v>293354.48</v>
      </c>
      <c r="G191" s="7">
        <v>236486.65</v>
      </c>
      <c r="H191" s="7">
        <v>236486.65</v>
      </c>
      <c r="I191" s="7"/>
      <c r="J191" s="7">
        <v>300000</v>
      </c>
    </row>
    <row r="192" spans="1:10" hidden="1" x14ac:dyDescent="0.25">
      <c r="A192" s="5">
        <v>3631</v>
      </c>
      <c r="B192" s="5">
        <v>5169</v>
      </c>
      <c r="C192" s="6" t="s">
        <v>79</v>
      </c>
      <c r="D192" s="7">
        <v>20000</v>
      </c>
      <c r="E192" s="7">
        <v>20000</v>
      </c>
      <c r="F192" s="7">
        <v>9044.75</v>
      </c>
      <c r="G192" s="7">
        <v>7314.45</v>
      </c>
      <c r="H192" s="7">
        <v>7314.45</v>
      </c>
      <c r="I192" s="7"/>
      <c r="J192" s="7">
        <v>10000</v>
      </c>
    </row>
    <row r="193" spans="1:10" hidden="1" x14ac:dyDescent="0.25">
      <c r="A193" s="5">
        <v>3631</v>
      </c>
      <c r="B193" s="5">
        <v>5171</v>
      </c>
      <c r="C193" s="6" t="s">
        <v>80</v>
      </c>
      <c r="D193" s="7">
        <v>350000</v>
      </c>
      <c r="E193" s="7">
        <v>350000</v>
      </c>
      <c r="F193" s="7">
        <v>359822</v>
      </c>
      <c r="G193" s="7">
        <v>309907</v>
      </c>
      <c r="H193" s="7">
        <v>350000</v>
      </c>
      <c r="I193" s="7"/>
      <c r="J193" s="7">
        <v>350000</v>
      </c>
    </row>
    <row r="194" spans="1:10" hidden="1" x14ac:dyDescent="0.25">
      <c r="A194" s="5">
        <v>3631</v>
      </c>
      <c r="B194" s="5">
        <v>6121</v>
      </c>
      <c r="C194" s="6" t="s">
        <v>81</v>
      </c>
      <c r="D194" s="7">
        <v>300000</v>
      </c>
      <c r="E194" s="7">
        <v>300000</v>
      </c>
      <c r="F194" s="7">
        <v>0</v>
      </c>
      <c r="G194" s="7">
        <v>161608</v>
      </c>
      <c r="H194" s="7">
        <v>162000</v>
      </c>
      <c r="I194" s="7"/>
      <c r="J194" s="7">
        <v>300000</v>
      </c>
    </row>
    <row r="195" spans="1:10" x14ac:dyDescent="0.25">
      <c r="A195" s="17">
        <v>3631</v>
      </c>
      <c r="B195" s="17" t="s">
        <v>74</v>
      </c>
      <c r="C195" s="15" t="s">
        <v>224</v>
      </c>
      <c r="D195" s="16">
        <f>D191+D192+D193</f>
        <v>770000</v>
      </c>
      <c r="E195" s="16">
        <f t="shared" ref="E195:J195" si="43">E191+E192+E193</f>
        <v>770000</v>
      </c>
      <c r="F195" s="16">
        <f t="shared" si="43"/>
        <v>662221.23</v>
      </c>
      <c r="G195" s="16">
        <f t="shared" si="43"/>
        <v>553708.1</v>
      </c>
      <c r="H195" s="16">
        <f t="shared" si="43"/>
        <v>593801.1</v>
      </c>
      <c r="I195" s="16">
        <f t="shared" si="43"/>
        <v>0</v>
      </c>
      <c r="J195" s="16">
        <f t="shared" si="43"/>
        <v>660000</v>
      </c>
    </row>
    <row r="196" spans="1:10" x14ac:dyDescent="0.25">
      <c r="A196" s="17">
        <v>3631</v>
      </c>
      <c r="B196" s="17" t="s">
        <v>75</v>
      </c>
      <c r="C196" s="15" t="s">
        <v>226</v>
      </c>
      <c r="D196" s="16">
        <f>D194</f>
        <v>300000</v>
      </c>
      <c r="E196" s="16">
        <f t="shared" ref="E196:J196" si="44">E194</f>
        <v>300000</v>
      </c>
      <c r="F196" s="16">
        <f t="shared" si="44"/>
        <v>0</v>
      </c>
      <c r="G196" s="16">
        <f t="shared" si="44"/>
        <v>161608</v>
      </c>
      <c r="H196" s="16">
        <f t="shared" si="44"/>
        <v>162000</v>
      </c>
      <c r="I196" s="16">
        <f t="shared" si="44"/>
        <v>0</v>
      </c>
      <c r="J196" s="16">
        <f t="shared" si="44"/>
        <v>300000</v>
      </c>
    </row>
    <row r="197" spans="1:10" hidden="1" x14ac:dyDescent="0.25">
      <c r="A197" s="23">
        <v>3631</v>
      </c>
      <c r="B197" s="23"/>
      <c r="C197" s="22" t="s">
        <v>225</v>
      </c>
      <c r="D197" s="21">
        <f>D195+D196</f>
        <v>1070000</v>
      </c>
      <c r="E197" s="21">
        <f t="shared" ref="E197:J197" si="45">E195+E196</f>
        <v>1070000</v>
      </c>
      <c r="F197" s="21">
        <f t="shared" si="45"/>
        <v>662221.23</v>
      </c>
      <c r="G197" s="21">
        <f t="shared" si="45"/>
        <v>715316.1</v>
      </c>
      <c r="H197" s="21">
        <f t="shared" si="45"/>
        <v>755801.1</v>
      </c>
      <c r="I197" s="21">
        <f t="shared" si="45"/>
        <v>0</v>
      </c>
      <c r="J197" s="21">
        <f t="shared" si="45"/>
        <v>960000</v>
      </c>
    </row>
    <row r="198" spans="1:10" x14ac:dyDescent="0.25">
      <c r="A198" s="8"/>
      <c r="B198" s="8"/>
      <c r="C198" s="8"/>
      <c r="D198" s="9"/>
      <c r="E198" s="9"/>
      <c r="F198" s="9"/>
      <c r="G198" s="9"/>
      <c r="H198" s="9"/>
      <c r="I198" s="9"/>
      <c r="J198" s="9"/>
    </row>
    <row r="199" spans="1:10" hidden="1" x14ac:dyDescent="0.25">
      <c r="A199" s="5">
        <v>3632</v>
      </c>
      <c r="B199" s="5">
        <v>5139</v>
      </c>
      <c r="C199" s="6" t="s">
        <v>227</v>
      </c>
      <c r="D199" s="7">
        <v>1000</v>
      </c>
      <c r="E199" s="7">
        <v>1000</v>
      </c>
      <c r="F199" s="7">
        <v>0</v>
      </c>
      <c r="G199" s="7">
        <v>0</v>
      </c>
      <c r="H199" s="7">
        <v>0</v>
      </c>
      <c r="I199" s="7"/>
      <c r="J199" s="7">
        <v>1000</v>
      </c>
    </row>
    <row r="200" spans="1:10" hidden="1" x14ac:dyDescent="0.25">
      <c r="A200" s="5">
        <v>3632</v>
      </c>
      <c r="B200" s="5">
        <v>5169</v>
      </c>
      <c r="C200" s="6" t="s">
        <v>228</v>
      </c>
      <c r="D200" s="7">
        <v>50000</v>
      </c>
      <c r="E200" s="7">
        <v>50000</v>
      </c>
      <c r="F200" s="7">
        <v>0</v>
      </c>
      <c r="G200" s="7">
        <v>0</v>
      </c>
      <c r="H200" s="7">
        <v>0</v>
      </c>
      <c r="I200" s="7"/>
      <c r="J200" s="7">
        <v>49000</v>
      </c>
    </row>
    <row r="201" spans="1:10" x14ac:dyDescent="0.25">
      <c r="A201" s="17">
        <v>3632</v>
      </c>
      <c r="B201" s="17" t="s">
        <v>74</v>
      </c>
      <c r="C201" s="15" t="s">
        <v>229</v>
      </c>
      <c r="D201" s="16">
        <f>D200+D199</f>
        <v>51000</v>
      </c>
      <c r="E201" s="16">
        <f t="shared" ref="E201:J201" si="46">E200+E199</f>
        <v>51000</v>
      </c>
      <c r="F201" s="16">
        <f t="shared" si="46"/>
        <v>0</v>
      </c>
      <c r="G201" s="16">
        <f t="shared" si="46"/>
        <v>0</v>
      </c>
      <c r="H201" s="16">
        <f t="shared" si="46"/>
        <v>0</v>
      </c>
      <c r="I201" s="16">
        <f t="shared" si="46"/>
        <v>0</v>
      </c>
      <c r="J201" s="16">
        <f t="shared" si="46"/>
        <v>50000</v>
      </c>
    </row>
    <row r="202" spans="1:10" x14ac:dyDescent="0.25">
      <c r="A202" s="8"/>
      <c r="B202" s="8"/>
      <c r="C202" s="8"/>
      <c r="D202" s="9"/>
      <c r="E202" s="9"/>
      <c r="F202" s="9"/>
      <c r="G202" s="9"/>
      <c r="H202" s="9"/>
      <c r="I202" s="9"/>
      <c r="J202" s="9"/>
    </row>
    <row r="203" spans="1:10" hidden="1" x14ac:dyDescent="0.25">
      <c r="A203" s="5">
        <v>3635</v>
      </c>
      <c r="B203" s="5">
        <v>6119</v>
      </c>
      <c r="C203" s="6" t="s">
        <v>17</v>
      </c>
      <c r="D203" s="7">
        <v>500000</v>
      </c>
      <c r="E203" s="7">
        <v>500000</v>
      </c>
      <c r="F203" s="7">
        <v>509349.5</v>
      </c>
      <c r="G203" s="7">
        <v>30250</v>
      </c>
      <c r="H203" s="7">
        <v>30250</v>
      </c>
      <c r="I203" s="7"/>
      <c r="J203" s="7">
        <v>500000</v>
      </c>
    </row>
    <row r="204" spans="1:10" x14ac:dyDescent="0.25">
      <c r="A204" s="17">
        <v>3635</v>
      </c>
      <c r="B204" s="17" t="s">
        <v>75</v>
      </c>
      <c r="C204" s="15" t="s">
        <v>230</v>
      </c>
      <c r="D204" s="16">
        <f>D203</f>
        <v>500000</v>
      </c>
      <c r="E204" s="16">
        <f t="shared" ref="E204:J204" si="47">E203</f>
        <v>500000</v>
      </c>
      <c r="F204" s="16">
        <f t="shared" si="47"/>
        <v>509349.5</v>
      </c>
      <c r="G204" s="16">
        <f t="shared" si="47"/>
        <v>30250</v>
      </c>
      <c r="H204" s="16">
        <f t="shared" si="47"/>
        <v>30250</v>
      </c>
      <c r="I204" s="16">
        <f t="shared" si="47"/>
        <v>0</v>
      </c>
      <c r="J204" s="16">
        <f t="shared" si="47"/>
        <v>500000</v>
      </c>
    </row>
    <row r="205" spans="1:10" x14ac:dyDescent="0.25">
      <c r="A205" s="8"/>
      <c r="B205" s="8"/>
      <c r="C205" s="8"/>
      <c r="D205" s="9"/>
      <c r="E205" s="9"/>
      <c r="F205" s="9"/>
      <c r="G205" s="9"/>
      <c r="H205" s="9"/>
      <c r="I205" s="9"/>
      <c r="J205" s="9"/>
    </row>
    <row r="206" spans="1:10" hidden="1" x14ac:dyDescent="0.25">
      <c r="A206" s="5">
        <v>3636</v>
      </c>
      <c r="B206" s="5">
        <v>6121</v>
      </c>
      <c r="C206" s="6" t="s">
        <v>18</v>
      </c>
      <c r="D206" s="7">
        <v>1500000</v>
      </c>
      <c r="E206" s="7">
        <v>1500000</v>
      </c>
      <c r="F206" s="7">
        <v>0</v>
      </c>
      <c r="G206" s="7">
        <v>15520</v>
      </c>
      <c r="H206" s="7">
        <v>15520</v>
      </c>
      <c r="I206" s="7"/>
      <c r="J206" s="7">
        <v>1500000</v>
      </c>
    </row>
    <row r="207" spans="1:10" x14ac:dyDescent="0.25">
      <c r="A207" s="17">
        <v>3636</v>
      </c>
      <c r="B207" s="17" t="s">
        <v>75</v>
      </c>
      <c r="C207" s="15" t="s">
        <v>231</v>
      </c>
      <c r="D207" s="16">
        <f>D206</f>
        <v>1500000</v>
      </c>
      <c r="E207" s="16">
        <f t="shared" ref="E207:J207" si="48">E206</f>
        <v>1500000</v>
      </c>
      <c r="F207" s="16">
        <f t="shared" si="48"/>
        <v>0</v>
      </c>
      <c r="G207" s="16">
        <f t="shared" si="48"/>
        <v>15520</v>
      </c>
      <c r="H207" s="16">
        <f>H206</f>
        <v>15520</v>
      </c>
      <c r="I207" s="16">
        <f t="shared" si="48"/>
        <v>0</v>
      </c>
      <c r="J207" s="16">
        <f t="shared" si="48"/>
        <v>1500000</v>
      </c>
    </row>
    <row r="208" spans="1:10" x14ac:dyDescent="0.25">
      <c r="A208" s="8"/>
      <c r="B208" s="8"/>
      <c r="C208" s="8"/>
      <c r="D208" s="9"/>
      <c r="E208" s="9"/>
      <c r="F208" s="9"/>
      <c r="G208" s="9"/>
      <c r="H208" s="9"/>
      <c r="I208" s="9"/>
      <c r="J208" s="9"/>
    </row>
    <row r="209" spans="1:10" hidden="1" x14ac:dyDescent="0.25">
      <c r="A209" s="5">
        <v>3639</v>
      </c>
      <c r="B209" s="5">
        <v>5139</v>
      </c>
      <c r="C209" s="6" t="s">
        <v>232</v>
      </c>
      <c r="D209" s="7">
        <v>0</v>
      </c>
      <c r="E209" s="7">
        <v>5000</v>
      </c>
      <c r="F209" s="7">
        <v>0</v>
      </c>
      <c r="G209" s="7">
        <v>2621</v>
      </c>
      <c r="H209" s="7">
        <v>3000</v>
      </c>
      <c r="I209" s="7"/>
      <c r="J209" s="7">
        <v>5000</v>
      </c>
    </row>
    <row r="210" spans="1:10" hidden="1" x14ac:dyDescent="0.25">
      <c r="A210" s="5">
        <v>3639</v>
      </c>
      <c r="B210" s="5">
        <v>5156</v>
      </c>
      <c r="C210" s="6" t="s">
        <v>233</v>
      </c>
      <c r="D210" s="7">
        <v>0</v>
      </c>
      <c r="E210" s="7">
        <v>30000</v>
      </c>
      <c r="F210" s="7">
        <v>0</v>
      </c>
      <c r="G210" s="7">
        <v>24354.5</v>
      </c>
      <c r="H210" s="7">
        <v>25000</v>
      </c>
      <c r="I210" s="7"/>
      <c r="J210" s="7">
        <v>30000</v>
      </c>
    </row>
    <row r="211" spans="1:10" hidden="1" x14ac:dyDescent="0.25">
      <c r="A211" s="5">
        <v>3639</v>
      </c>
      <c r="B211" s="5">
        <v>5171</v>
      </c>
      <c r="C211" s="6" t="s">
        <v>234</v>
      </c>
      <c r="D211" s="7">
        <v>0</v>
      </c>
      <c r="E211" s="7">
        <v>65000</v>
      </c>
      <c r="F211" s="7">
        <v>0</v>
      </c>
      <c r="G211" s="7">
        <v>29079</v>
      </c>
      <c r="H211" s="7">
        <v>30000</v>
      </c>
      <c r="I211" s="7"/>
      <c r="J211" s="7">
        <v>65000</v>
      </c>
    </row>
    <row r="212" spans="1:10" hidden="1" x14ac:dyDescent="0.25">
      <c r="A212" s="5">
        <v>3639</v>
      </c>
      <c r="B212" s="5">
        <v>6130</v>
      </c>
      <c r="C212" s="6" t="s">
        <v>235</v>
      </c>
      <c r="D212" s="7">
        <v>0</v>
      </c>
      <c r="E212" s="7">
        <v>50000</v>
      </c>
      <c r="F212" s="7">
        <v>0</v>
      </c>
      <c r="G212" s="7">
        <v>12000</v>
      </c>
      <c r="H212" s="7">
        <f>G212+22000</f>
        <v>34000</v>
      </c>
      <c r="I212" s="7"/>
      <c r="J212" s="7">
        <v>50000</v>
      </c>
    </row>
    <row r="213" spans="1:10" x14ac:dyDescent="0.25">
      <c r="A213" s="17">
        <v>3639</v>
      </c>
      <c r="B213" s="17" t="s">
        <v>74</v>
      </c>
      <c r="C213" s="15" t="s">
        <v>236</v>
      </c>
      <c r="D213" s="16">
        <f>D209+D210+D211</f>
        <v>0</v>
      </c>
      <c r="E213" s="16">
        <f t="shared" ref="E213:J213" si="49">E209+E210+E211</f>
        <v>100000</v>
      </c>
      <c r="F213" s="16">
        <f t="shared" si="49"/>
        <v>0</v>
      </c>
      <c r="G213" s="16">
        <f t="shared" si="49"/>
        <v>56054.5</v>
      </c>
      <c r="H213" s="16">
        <f t="shared" si="49"/>
        <v>58000</v>
      </c>
      <c r="I213" s="16">
        <f t="shared" si="49"/>
        <v>0</v>
      </c>
      <c r="J213" s="16">
        <f t="shared" si="49"/>
        <v>100000</v>
      </c>
    </row>
    <row r="214" spans="1:10" x14ac:dyDescent="0.25">
      <c r="A214" s="17">
        <v>3639</v>
      </c>
      <c r="B214" s="17" t="s">
        <v>75</v>
      </c>
      <c r="C214" s="15" t="s">
        <v>236</v>
      </c>
      <c r="D214" s="16">
        <f>D212</f>
        <v>0</v>
      </c>
      <c r="E214" s="16">
        <f t="shared" ref="E214:J214" si="50">E212</f>
        <v>50000</v>
      </c>
      <c r="F214" s="16">
        <f t="shared" si="50"/>
        <v>0</v>
      </c>
      <c r="G214" s="16">
        <f t="shared" si="50"/>
        <v>12000</v>
      </c>
      <c r="H214" s="16">
        <f t="shared" si="50"/>
        <v>34000</v>
      </c>
      <c r="I214" s="16">
        <f t="shared" si="50"/>
        <v>0</v>
      </c>
      <c r="J214" s="16">
        <f t="shared" si="50"/>
        <v>50000</v>
      </c>
    </row>
    <row r="215" spans="1:10" hidden="1" x14ac:dyDescent="0.25">
      <c r="A215" s="23">
        <v>3639</v>
      </c>
      <c r="B215" s="23"/>
      <c r="C215" s="22" t="s">
        <v>252</v>
      </c>
      <c r="D215" s="21">
        <f>D213+D214</f>
        <v>0</v>
      </c>
      <c r="E215" s="21">
        <f t="shared" ref="E215:J215" si="51">E213+E214</f>
        <v>150000</v>
      </c>
      <c r="F215" s="21">
        <f t="shared" si="51"/>
        <v>0</v>
      </c>
      <c r="G215" s="21">
        <f t="shared" si="51"/>
        <v>68054.5</v>
      </c>
      <c r="H215" s="21">
        <f t="shared" si="51"/>
        <v>92000</v>
      </c>
      <c r="I215" s="21">
        <f t="shared" si="51"/>
        <v>0</v>
      </c>
      <c r="J215" s="21">
        <f t="shared" si="51"/>
        <v>150000</v>
      </c>
    </row>
    <row r="216" spans="1:10" x14ac:dyDescent="0.25">
      <c r="A216" s="8"/>
      <c r="B216" s="8"/>
      <c r="C216" s="8"/>
      <c r="D216" s="9"/>
      <c r="E216" s="9"/>
      <c r="F216" s="9"/>
      <c r="G216" s="9"/>
      <c r="H216" s="9"/>
      <c r="I216" s="9"/>
      <c r="J216" s="9"/>
    </row>
    <row r="217" spans="1:10" hidden="1" x14ac:dyDescent="0.25">
      <c r="A217" s="5">
        <v>3721</v>
      </c>
      <c r="B217" s="5">
        <v>5169</v>
      </c>
      <c r="C217" s="6" t="s">
        <v>238</v>
      </c>
      <c r="D217" s="7">
        <v>65000</v>
      </c>
      <c r="E217" s="7">
        <v>65000</v>
      </c>
      <c r="F217" s="7">
        <v>45425</v>
      </c>
      <c r="G217" s="7">
        <v>36905</v>
      </c>
      <c r="H217" s="7">
        <f>G217</f>
        <v>36905</v>
      </c>
      <c r="I217" s="7"/>
      <c r="J217" s="7">
        <f>D217*1.05</f>
        <v>68250</v>
      </c>
    </row>
    <row r="218" spans="1:10" x14ac:dyDescent="0.25">
      <c r="A218" s="17">
        <v>3721</v>
      </c>
      <c r="B218" s="17" t="s">
        <v>74</v>
      </c>
      <c r="C218" s="15" t="s">
        <v>237</v>
      </c>
      <c r="D218" s="16">
        <f>D217</f>
        <v>65000</v>
      </c>
      <c r="E218" s="16">
        <f t="shared" ref="E218:J218" si="52">E217</f>
        <v>65000</v>
      </c>
      <c r="F218" s="16">
        <f t="shared" si="52"/>
        <v>45425</v>
      </c>
      <c r="G218" s="16">
        <f t="shared" si="52"/>
        <v>36905</v>
      </c>
      <c r="H218" s="16">
        <f t="shared" si="52"/>
        <v>36905</v>
      </c>
      <c r="I218" s="16">
        <f t="shared" si="52"/>
        <v>0</v>
      </c>
      <c r="J218" s="16">
        <f t="shared" si="52"/>
        <v>68250</v>
      </c>
    </row>
    <row r="219" spans="1:10" x14ac:dyDescent="0.25">
      <c r="A219" s="8"/>
      <c r="B219" s="8"/>
      <c r="C219" s="8"/>
      <c r="D219" s="9"/>
      <c r="E219" s="9"/>
      <c r="F219" s="9"/>
      <c r="G219" s="9"/>
      <c r="H219" s="9"/>
      <c r="I219" s="9"/>
      <c r="J219" s="9"/>
    </row>
    <row r="220" spans="1:10" hidden="1" x14ac:dyDescent="0.25">
      <c r="A220" s="5">
        <v>3722</v>
      </c>
      <c r="B220" s="5">
        <v>5136</v>
      </c>
      <c r="C220" s="6" t="s">
        <v>82</v>
      </c>
      <c r="D220" s="7">
        <v>1000</v>
      </c>
      <c r="E220" s="7">
        <v>1000</v>
      </c>
      <c r="F220" s="7">
        <v>0</v>
      </c>
      <c r="G220" s="7">
        <v>0</v>
      </c>
      <c r="H220" s="7">
        <v>0</v>
      </c>
      <c r="I220" s="7"/>
      <c r="J220" s="7">
        <v>1000</v>
      </c>
    </row>
    <row r="221" spans="1:10" hidden="1" x14ac:dyDescent="0.25">
      <c r="A221" s="5">
        <v>3722</v>
      </c>
      <c r="B221" s="5">
        <v>5138</v>
      </c>
      <c r="C221" s="6" t="s">
        <v>83</v>
      </c>
      <c r="D221" s="7">
        <v>0</v>
      </c>
      <c r="E221" s="7">
        <v>15000</v>
      </c>
      <c r="F221" s="7">
        <v>0</v>
      </c>
      <c r="G221" s="7">
        <v>13000</v>
      </c>
      <c r="H221" s="7">
        <v>13000</v>
      </c>
      <c r="I221" s="7"/>
      <c r="J221" s="7">
        <v>15000</v>
      </c>
    </row>
    <row r="222" spans="1:10" hidden="1" x14ac:dyDescent="0.25">
      <c r="A222" s="5">
        <v>3722</v>
      </c>
      <c r="B222" s="5">
        <v>5139</v>
      </c>
      <c r="C222" s="6" t="s">
        <v>84</v>
      </c>
      <c r="D222" s="7">
        <v>20000</v>
      </c>
      <c r="E222" s="7">
        <v>6500</v>
      </c>
      <c r="F222" s="7">
        <v>0</v>
      </c>
      <c r="G222" s="7">
        <v>6266</v>
      </c>
      <c r="H222" s="7">
        <v>6266</v>
      </c>
      <c r="I222" s="7"/>
      <c r="J222" s="7">
        <v>6500</v>
      </c>
    </row>
    <row r="223" spans="1:10" hidden="1" x14ac:dyDescent="0.25">
      <c r="A223" s="5">
        <v>3722</v>
      </c>
      <c r="B223" s="5">
        <v>5167</v>
      </c>
      <c r="C223" s="6" t="s">
        <v>85</v>
      </c>
      <c r="D223" s="7">
        <v>1000</v>
      </c>
      <c r="E223" s="7">
        <v>1000</v>
      </c>
      <c r="F223" s="7">
        <v>0</v>
      </c>
      <c r="G223" s="7">
        <v>0</v>
      </c>
      <c r="H223" s="7">
        <v>0</v>
      </c>
      <c r="I223" s="7"/>
      <c r="J223" s="7">
        <v>1000</v>
      </c>
    </row>
    <row r="224" spans="1:10" hidden="1" x14ac:dyDescent="0.25">
      <c r="A224" s="5">
        <v>3722</v>
      </c>
      <c r="B224" s="5">
        <v>5169</v>
      </c>
      <c r="C224" s="6" t="s">
        <v>86</v>
      </c>
      <c r="D224" s="7">
        <v>1220000</v>
      </c>
      <c r="E224" s="7">
        <v>1218500</v>
      </c>
      <c r="F224" s="7">
        <v>941927.75</v>
      </c>
      <c r="G224" s="7">
        <v>871474.84</v>
      </c>
      <c r="H224" s="7">
        <f>(G224/10)*12</f>
        <v>1045769.808</v>
      </c>
      <c r="I224" s="7"/>
      <c r="J224" s="7">
        <f>D224*1.05</f>
        <v>1281000</v>
      </c>
    </row>
    <row r="225" spans="1:10" hidden="1" x14ac:dyDescent="0.25">
      <c r="A225" s="5">
        <v>3722</v>
      </c>
      <c r="B225" s="5">
        <v>6121</v>
      </c>
      <c r="C225" s="6" t="s">
        <v>87</v>
      </c>
      <c r="D225" s="7">
        <v>100000</v>
      </c>
      <c r="E225" s="7">
        <v>100000</v>
      </c>
      <c r="F225" s="7">
        <v>0</v>
      </c>
      <c r="G225" s="7">
        <v>0</v>
      </c>
      <c r="H225" s="7">
        <v>0</v>
      </c>
      <c r="I225" s="7"/>
      <c r="J225" s="7">
        <v>100000</v>
      </c>
    </row>
    <row r="226" spans="1:10" x14ac:dyDescent="0.25">
      <c r="A226" s="15">
        <v>3722</v>
      </c>
      <c r="B226" s="15" t="s">
        <v>74</v>
      </c>
      <c r="C226" s="15" t="s">
        <v>88</v>
      </c>
      <c r="D226" s="16">
        <f>D220+D221+D222+D223+D224</f>
        <v>1242000</v>
      </c>
      <c r="E226" s="16">
        <f t="shared" ref="E226:J226" si="53">E220+E221+E222+E223+E224</f>
        <v>1242000</v>
      </c>
      <c r="F226" s="16">
        <f t="shared" si="53"/>
        <v>941927.75</v>
      </c>
      <c r="G226" s="16">
        <f t="shared" si="53"/>
        <v>890740.84</v>
      </c>
      <c r="H226" s="16">
        <f t="shared" si="53"/>
        <v>1065035.808</v>
      </c>
      <c r="I226" s="16">
        <f t="shared" si="53"/>
        <v>0</v>
      </c>
      <c r="J226" s="16">
        <f t="shared" si="53"/>
        <v>1304500</v>
      </c>
    </row>
    <row r="227" spans="1:10" x14ac:dyDescent="0.25">
      <c r="A227" s="15">
        <v>3722</v>
      </c>
      <c r="B227" s="15" t="s">
        <v>75</v>
      </c>
      <c r="C227" s="15" t="s">
        <v>89</v>
      </c>
      <c r="D227" s="16">
        <f>D225</f>
        <v>100000</v>
      </c>
      <c r="E227" s="16">
        <f t="shared" ref="E227:J227" si="54">E225</f>
        <v>100000</v>
      </c>
      <c r="F227" s="16">
        <f t="shared" si="54"/>
        <v>0</v>
      </c>
      <c r="G227" s="16">
        <f t="shared" si="54"/>
        <v>0</v>
      </c>
      <c r="H227" s="16">
        <f t="shared" si="54"/>
        <v>0</v>
      </c>
      <c r="I227" s="16">
        <f t="shared" si="54"/>
        <v>0</v>
      </c>
      <c r="J227" s="16">
        <f t="shared" si="54"/>
        <v>100000</v>
      </c>
    </row>
    <row r="228" spans="1:10" hidden="1" x14ac:dyDescent="0.25">
      <c r="A228" s="22">
        <v>3722</v>
      </c>
      <c r="B228" s="22"/>
      <c r="C228" s="22" t="s">
        <v>249</v>
      </c>
      <c r="D228" s="21">
        <f>D226+D227</f>
        <v>1342000</v>
      </c>
      <c r="E228" s="21">
        <f t="shared" ref="E228:J228" si="55">E226+E227</f>
        <v>1342000</v>
      </c>
      <c r="F228" s="21">
        <f t="shared" si="55"/>
        <v>941927.75</v>
      </c>
      <c r="G228" s="21">
        <f t="shared" si="55"/>
        <v>890740.84</v>
      </c>
      <c r="H228" s="21">
        <f t="shared" si="55"/>
        <v>1065035.808</v>
      </c>
      <c r="I228" s="21">
        <f t="shared" si="55"/>
        <v>0</v>
      </c>
      <c r="J228" s="21">
        <f t="shared" si="55"/>
        <v>1404500</v>
      </c>
    </row>
    <row r="229" spans="1:10" x14ac:dyDescent="0.25">
      <c r="A229" s="8"/>
      <c r="B229" s="8"/>
      <c r="C229" s="8"/>
      <c r="D229" s="9"/>
      <c r="E229" s="9"/>
      <c r="F229" s="9"/>
      <c r="G229" s="9"/>
      <c r="H229" s="9"/>
      <c r="I229" s="9"/>
      <c r="J229" s="9"/>
    </row>
    <row r="230" spans="1:10" hidden="1" x14ac:dyDescent="0.25">
      <c r="A230" s="5">
        <v>3725</v>
      </c>
      <c r="B230" s="5">
        <v>5138</v>
      </c>
      <c r="C230" s="6" t="s">
        <v>90</v>
      </c>
      <c r="D230" s="7">
        <v>0</v>
      </c>
      <c r="E230" s="7">
        <v>20000</v>
      </c>
      <c r="F230" s="7">
        <v>0</v>
      </c>
      <c r="G230" s="7">
        <v>12000.05</v>
      </c>
      <c r="H230" s="7">
        <f>(G230/3)*4</f>
        <v>16000.066666666666</v>
      </c>
      <c r="I230" s="7"/>
      <c r="J230" s="7">
        <v>20000</v>
      </c>
    </row>
    <row r="231" spans="1:10" hidden="1" x14ac:dyDescent="0.25">
      <c r="A231" s="5">
        <v>3725</v>
      </c>
      <c r="B231" s="5">
        <v>5163</v>
      </c>
      <c r="C231" s="6" t="s">
        <v>91</v>
      </c>
      <c r="D231" s="7">
        <v>2000</v>
      </c>
      <c r="E231" s="7">
        <v>2000</v>
      </c>
      <c r="F231" s="7">
        <v>0</v>
      </c>
      <c r="G231" s="7">
        <v>0</v>
      </c>
      <c r="H231" s="7">
        <f t="shared" ref="H231" si="56">(G231/3)*4</f>
        <v>0</v>
      </c>
      <c r="I231" s="7"/>
      <c r="J231" s="7">
        <v>2000</v>
      </c>
    </row>
    <row r="232" spans="1:10" hidden="1" x14ac:dyDescent="0.25">
      <c r="A232" s="5">
        <v>3725</v>
      </c>
      <c r="B232" s="5">
        <v>5169</v>
      </c>
      <c r="C232" s="6" t="s">
        <v>92</v>
      </c>
      <c r="D232" s="7">
        <v>2400000</v>
      </c>
      <c r="E232" s="7">
        <v>2380000</v>
      </c>
      <c r="F232" s="7">
        <v>2084054.99</v>
      </c>
      <c r="G232" s="7">
        <v>1865014.6</v>
      </c>
      <c r="H232" s="7">
        <f>(G232/10)*12</f>
        <v>2238017.5200000005</v>
      </c>
      <c r="I232" s="7"/>
      <c r="J232" s="7">
        <f>D232*1.05</f>
        <v>2520000</v>
      </c>
    </row>
    <row r="233" spans="1:10" x14ac:dyDescent="0.25">
      <c r="A233" s="15">
        <v>3725</v>
      </c>
      <c r="B233" s="15" t="s">
        <v>74</v>
      </c>
      <c r="C233" s="15" t="s">
        <v>102</v>
      </c>
      <c r="D233" s="16">
        <f>D230+D231+D232</f>
        <v>2402000</v>
      </c>
      <c r="E233" s="16">
        <f t="shared" ref="E233:J233" si="57">E230+E231+E232</f>
        <v>2402000</v>
      </c>
      <c r="F233" s="16">
        <f t="shared" si="57"/>
        <v>2084054.99</v>
      </c>
      <c r="G233" s="16">
        <f t="shared" si="57"/>
        <v>1877014.6500000001</v>
      </c>
      <c r="H233" s="16">
        <f t="shared" si="57"/>
        <v>2254017.5866666674</v>
      </c>
      <c r="I233" s="16">
        <f t="shared" si="57"/>
        <v>0</v>
      </c>
      <c r="J233" s="16">
        <f t="shared" si="57"/>
        <v>2542000</v>
      </c>
    </row>
    <row r="234" spans="1:10" x14ac:dyDescent="0.25">
      <c r="A234" s="8"/>
      <c r="B234" s="8"/>
      <c r="C234" s="8"/>
      <c r="D234" s="9"/>
      <c r="E234" s="9"/>
      <c r="F234" s="9"/>
      <c r="G234" s="9"/>
      <c r="H234" s="9"/>
      <c r="I234" s="9"/>
      <c r="J234" s="9"/>
    </row>
    <row r="235" spans="1:10" hidden="1" x14ac:dyDescent="0.25">
      <c r="A235" s="5">
        <v>3741</v>
      </c>
      <c r="B235" s="5">
        <v>5229</v>
      </c>
      <c r="C235" s="6" t="s">
        <v>93</v>
      </c>
      <c r="D235" s="7">
        <v>10000</v>
      </c>
      <c r="E235" s="7">
        <v>10000</v>
      </c>
      <c r="F235" s="7">
        <v>10000</v>
      </c>
      <c r="G235" s="7">
        <v>0</v>
      </c>
      <c r="H235" s="7">
        <v>10000</v>
      </c>
      <c r="I235" s="7"/>
      <c r="J235" s="7">
        <v>10000</v>
      </c>
    </row>
    <row r="236" spans="1:10" x14ac:dyDescent="0.25">
      <c r="A236" s="17">
        <v>3741</v>
      </c>
      <c r="B236" s="17" t="s">
        <v>74</v>
      </c>
      <c r="C236" s="15" t="s">
        <v>101</v>
      </c>
      <c r="D236" s="16">
        <f>D235</f>
        <v>10000</v>
      </c>
      <c r="E236" s="16">
        <f t="shared" ref="E236:J236" si="58">E235</f>
        <v>10000</v>
      </c>
      <c r="F236" s="16">
        <f t="shared" si="58"/>
        <v>10000</v>
      </c>
      <c r="G236" s="16">
        <f t="shared" si="58"/>
        <v>0</v>
      </c>
      <c r="H236" s="16">
        <f t="shared" si="58"/>
        <v>10000</v>
      </c>
      <c r="I236" s="16">
        <f t="shared" si="58"/>
        <v>0</v>
      </c>
      <c r="J236" s="16">
        <f t="shared" si="58"/>
        <v>10000</v>
      </c>
    </row>
    <row r="237" spans="1:10" x14ac:dyDescent="0.25">
      <c r="A237" s="14"/>
      <c r="B237" s="14"/>
      <c r="C237" s="8"/>
      <c r="D237" s="9"/>
      <c r="E237" s="9"/>
      <c r="F237" s="9"/>
      <c r="G237" s="9"/>
      <c r="H237" s="9"/>
      <c r="I237" s="9"/>
      <c r="J237" s="9"/>
    </row>
    <row r="238" spans="1:10" hidden="1" x14ac:dyDescent="0.25">
      <c r="A238" s="5">
        <v>3745</v>
      </c>
      <c r="B238" s="5">
        <v>5137</v>
      </c>
      <c r="C238" s="6" t="s">
        <v>94</v>
      </c>
      <c r="D238" s="7">
        <v>0</v>
      </c>
      <c r="E238" s="7">
        <v>15000</v>
      </c>
      <c r="F238" s="7">
        <v>0</v>
      </c>
      <c r="G238" s="7">
        <v>14281</v>
      </c>
      <c r="H238" s="7">
        <f>14281</f>
        <v>14281</v>
      </c>
      <c r="I238" s="7"/>
      <c r="J238" s="7">
        <v>15000</v>
      </c>
    </row>
    <row r="239" spans="1:10" hidden="1" x14ac:dyDescent="0.25">
      <c r="A239" s="5">
        <v>3745</v>
      </c>
      <c r="B239" s="5">
        <v>5139</v>
      </c>
      <c r="C239" s="6" t="s">
        <v>95</v>
      </c>
      <c r="D239" s="7">
        <v>0</v>
      </c>
      <c r="E239" s="7">
        <v>35000</v>
      </c>
      <c r="F239" s="7">
        <v>11379</v>
      </c>
      <c r="G239" s="7">
        <v>34822</v>
      </c>
      <c r="H239" s="7">
        <v>35000</v>
      </c>
      <c r="I239" s="7"/>
      <c r="J239" s="7">
        <v>35000</v>
      </c>
    </row>
    <row r="240" spans="1:10" hidden="1" x14ac:dyDescent="0.25">
      <c r="A240" s="5">
        <v>3745</v>
      </c>
      <c r="B240" s="5">
        <v>5156</v>
      </c>
      <c r="C240" s="6" t="s">
        <v>96</v>
      </c>
      <c r="D240" s="7">
        <v>0</v>
      </c>
      <c r="E240" s="7">
        <v>63000</v>
      </c>
      <c r="F240" s="7">
        <v>0</v>
      </c>
      <c r="G240" s="7">
        <v>55036.5</v>
      </c>
      <c r="H240" s="7">
        <v>63000</v>
      </c>
      <c r="I240" s="7"/>
      <c r="J240" s="7">
        <v>63000</v>
      </c>
    </row>
    <row r="241" spans="1:10" hidden="1" x14ac:dyDescent="0.25">
      <c r="A241" s="5">
        <v>3745</v>
      </c>
      <c r="B241" s="5">
        <v>5169</v>
      </c>
      <c r="C241" s="6" t="s">
        <v>97</v>
      </c>
      <c r="D241" s="7">
        <v>100000</v>
      </c>
      <c r="E241" s="7">
        <v>60000</v>
      </c>
      <c r="F241" s="7">
        <v>66145</v>
      </c>
      <c r="G241" s="7">
        <v>41775</v>
      </c>
      <c r="H241" s="7">
        <v>41775</v>
      </c>
      <c r="I241" s="7"/>
      <c r="J241" s="7">
        <v>60000</v>
      </c>
    </row>
    <row r="242" spans="1:10" hidden="1" x14ac:dyDescent="0.25">
      <c r="A242" s="5">
        <v>3745</v>
      </c>
      <c r="B242" s="5">
        <v>5171</v>
      </c>
      <c r="C242" s="6" t="s">
        <v>98</v>
      </c>
      <c r="D242" s="7">
        <v>300000</v>
      </c>
      <c r="E242" s="7">
        <v>377000</v>
      </c>
      <c r="F242" s="7">
        <v>262096.1</v>
      </c>
      <c r="G242" s="7">
        <v>210485.85</v>
      </c>
      <c r="H242" s="7">
        <v>362220</v>
      </c>
      <c r="I242" s="7"/>
      <c r="J242" s="7">
        <v>377000</v>
      </c>
    </row>
    <row r="243" spans="1:10" x14ac:dyDescent="0.25">
      <c r="A243" s="15">
        <v>3745</v>
      </c>
      <c r="B243" s="15" t="s">
        <v>74</v>
      </c>
      <c r="C243" s="15" t="s">
        <v>239</v>
      </c>
      <c r="D243" s="16">
        <f>D238+D239+D240+D241+D242</f>
        <v>400000</v>
      </c>
      <c r="E243" s="16">
        <f t="shared" ref="E243:J243" si="59">E238+E239+E240+E241+E242</f>
        <v>550000</v>
      </c>
      <c r="F243" s="16">
        <f t="shared" si="59"/>
        <v>339620.1</v>
      </c>
      <c r="G243" s="16">
        <f t="shared" si="59"/>
        <v>356400.35</v>
      </c>
      <c r="H243" s="16">
        <f>H238+H239+H240+H241+H242</f>
        <v>516276</v>
      </c>
      <c r="I243" s="16">
        <f t="shared" si="59"/>
        <v>0</v>
      </c>
      <c r="J243" s="16">
        <f t="shared" si="59"/>
        <v>550000</v>
      </c>
    </row>
    <row r="244" spans="1:10" x14ac:dyDescent="0.25">
      <c r="A244" s="8"/>
      <c r="B244" s="8"/>
      <c r="C244" s="8"/>
      <c r="D244" s="9"/>
      <c r="E244" s="9"/>
      <c r="F244" s="9"/>
      <c r="G244" s="9"/>
      <c r="H244" s="9"/>
      <c r="I244" s="9"/>
      <c r="J244" s="9"/>
    </row>
    <row r="245" spans="1:10" hidden="1" x14ac:dyDescent="0.25">
      <c r="A245" s="5">
        <v>3900</v>
      </c>
      <c r="B245" s="5">
        <v>5222</v>
      </c>
      <c r="C245" s="6" t="s">
        <v>99</v>
      </c>
      <c r="D245" s="7">
        <v>35000</v>
      </c>
      <c r="E245" s="7">
        <v>35000</v>
      </c>
      <c r="F245" s="7">
        <v>35000</v>
      </c>
      <c r="G245" s="7">
        <v>0</v>
      </c>
      <c r="H245" s="7">
        <v>35000</v>
      </c>
      <c r="I245" s="7"/>
      <c r="J245" s="7">
        <v>35000</v>
      </c>
    </row>
    <row r="246" spans="1:10" x14ac:dyDescent="0.25">
      <c r="A246" s="17">
        <v>3900</v>
      </c>
      <c r="B246" s="17" t="s">
        <v>74</v>
      </c>
      <c r="C246" s="15" t="s">
        <v>100</v>
      </c>
      <c r="D246" s="16">
        <f>D245</f>
        <v>35000</v>
      </c>
      <c r="E246" s="16">
        <f t="shared" ref="E246:J246" si="60">E245</f>
        <v>35000</v>
      </c>
      <c r="F246" s="16">
        <f t="shared" si="60"/>
        <v>35000</v>
      </c>
      <c r="G246" s="16">
        <f t="shared" si="60"/>
        <v>0</v>
      </c>
      <c r="H246" s="16">
        <f t="shared" si="60"/>
        <v>35000</v>
      </c>
      <c r="I246" s="16">
        <f t="shared" si="60"/>
        <v>0</v>
      </c>
      <c r="J246" s="16">
        <f t="shared" si="60"/>
        <v>35000</v>
      </c>
    </row>
    <row r="247" spans="1:10" x14ac:dyDescent="0.25">
      <c r="A247" s="14"/>
      <c r="B247" s="14"/>
      <c r="C247" s="8"/>
      <c r="D247" s="9"/>
      <c r="E247" s="9"/>
      <c r="F247" s="9"/>
      <c r="G247" s="9"/>
      <c r="H247" s="9"/>
      <c r="I247" s="9"/>
      <c r="J247" s="9"/>
    </row>
    <row r="248" spans="1:10" hidden="1" x14ac:dyDescent="0.25">
      <c r="A248" s="5">
        <v>4351</v>
      </c>
      <c r="B248" s="5">
        <v>5221</v>
      </c>
      <c r="C248" s="6" t="s">
        <v>110</v>
      </c>
      <c r="D248" s="7">
        <v>1200</v>
      </c>
      <c r="E248" s="7">
        <v>1200</v>
      </c>
      <c r="F248" s="7">
        <v>1200</v>
      </c>
      <c r="G248" s="7">
        <v>1200</v>
      </c>
      <c r="H248" s="7">
        <v>1200</v>
      </c>
      <c r="I248" s="7"/>
      <c r="J248" s="7">
        <v>1200</v>
      </c>
    </row>
    <row r="249" spans="1:10" x14ac:dyDescent="0.25">
      <c r="A249" s="17">
        <v>4351</v>
      </c>
      <c r="B249" s="17" t="s">
        <v>74</v>
      </c>
      <c r="C249" s="15" t="s">
        <v>111</v>
      </c>
      <c r="D249" s="16">
        <f>D248</f>
        <v>1200</v>
      </c>
      <c r="E249" s="16">
        <f t="shared" ref="E249:J249" si="61">E248</f>
        <v>1200</v>
      </c>
      <c r="F249" s="16">
        <f t="shared" si="61"/>
        <v>1200</v>
      </c>
      <c r="G249" s="16">
        <f t="shared" si="61"/>
        <v>1200</v>
      </c>
      <c r="H249" s="16">
        <f t="shared" si="61"/>
        <v>1200</v>
      </c>
      <c r="I249" s="16">
        <f t="shared" si="61"/>
        <v>0</v>
      </c>
      <c r="J249" s="16">
        <f t="shared" si="61"/>
        <v>1200</v>
      </c>
    </row>
    <row r="250" spans="1:10" x14ac:dyDescent="0.25">
      <c r="A250" s="14"/>
      <c r="B250" s="14"/>
      <c r="C250" s="8"/>
      <c r="D250" s="9"/>
      <c r="E250" s="9"/>
      <c r="F250" s="9"/>
      <c r="G250" s="9"/>
      <c r="H250" s="9"/>
      <c r="I250" s="9"/>
      <c r="J250" s="9"/>
    </row>
    <row r="251" spans="1:10" hidden="1" x14ac:dyDescent="0.25">
      <c r="A251" s="5">
        <v>4379</v>
      </c>
      <c r="B251" s="5">
        <v>5222</v>
      </c>
      <c r="C251" s="6" t="s">
        <v>103</v>
      </c>
      <c r="D251" s="7">
        <v>7500</v>
      </c>
      <c r="E251" s="7">
        <v>7500</v>
      </c>
      <c r="F251" s="7">
        <v>7500</v>
      </c>
      <c r="G251" s="7">
        <v>0</v>
      </c>
      <c r="H251" s="7">
        <v>7500</v>
      </c>
      <c r="I251" s="7"/>
      <c r="J251" s="7">
        <v>7500</v>
      </c>
    </row>
    <row r="252" spans="1:10" x14ac:dyDescent="0.25">
      <c r="A252" s="17">
        <v>4379</v>
      </c>
      <c r="B252" s="17" t="s">
        <v>74</v>
      </c>
      <c r="C252" s="15" t="s">
        <v>104</v>
      </c>
      <c r="D252" s="16">
        <f>D251</f>
        <v>7500</v>
      </c>
      <c r="E252" s="16">
        <f t="shared" ref="E252:J252" si="62">E251</f>
        <v>7500</v>
      </c>
      <c r="F252" s="16">
        <f t="shared" si="62"/>
        <v>7500</v>
      </c>
      <c r="G252" s="16">
        <f t="shared" si="62"/>
        <v>0</v>
      </c>
      <c r="H252" s="16">
        <f t="shared" si="62"/>
        <v>7500</v>
      </c>
      <c r="I252" s="16">
        <f t="shared" si="62"/>
        <v>0</v>
      </c>
      <c r="J252" s="16">
        <f t="shared" si="62"/>
        <v>7500</v>
      </c>
    </row>
    <row r="253" spans="1:10" x14ac:dyDescent="0.25">
      <c r="A253" s="14"/>
      <c r="B253" s="14"/>
      <c r="C253" s="8"/>
      <c r="D253" s="9"/>
      <c r="E253" s="9"/>
      <c r="F253" s="9"/>
      <c r="G253" s="9"/>
      <c r="H253" s="9"/>
      <c r="I253" s="9"/>
      <c r="J253" s="9"/>
    </row>
    <row r="254" spans="1:10" hidden="1" x14ac:dyDescent="0.25">
      <c r="A254" s="5">
        <v>5213</v>
      </c>
      <c r="B254" s="5">
        <v>5133</v>
      </c>
      <c r="C254" s="6" t="s">
        <v>105</v>
      </c>
      <c r="D254" s="7">
        <v>10000</v>
      </c>
      <c r="E254" s="7">
        <v>10000</v>
      </c>
      <c r="F254" s="7">
        <v>0</v>
      </c>
      <c r="G254" s="7">
        <v>0</v>
      </c>
      <c r="H254" s="7">
        <v>0</v>
      </c>
      <c r="I254" s="7"/>
      <c r="J254" s="7">
        <v>10000</v>
      </c>
    </row>
    <row r="255" spans="1:10" hidden="1" x14ac:dyDescent="0.25">
      <c r="A255" s="5">
        <v>5213</v>
      </c>
      <c r="B255" s="5">
        <v>5903</v>
      </c>
      <c r="C255" s="6" t="s">
        <v>106</v>
      </c>
      <c r="D255" s="7">
        <v>100000</v>
      </c>
      <c r="E255" s="7">
        <v>100000</v>
      </c>
      <c r="F255" s="7">
        <v>0</v>
      </c>
      <c r="G255" s="7">
        <v>0</v>
      </c>
      <c r="H255" s="7">
        <v>0</v>
      </c>
      <c r="I255" s="7"/>
      <c r="J255" s="7">
        <v>100000</v>
      </c>
    </row>
    <row r="256" spans="1:10" x14ac:dyDescent="0.25">
      <c r="A256" s="17">
        <v>5213</v>
      </c>
      <c r="B256" s="17" t="s">
        <v>74</v>
      </c>
      <c r="C256" s="15" t="s">
        <v>107</v>
      </c>
      <c r="D256" s="16">
        <f>D255+D254</f>
        <v>110000</v>
      </c>
      <c r="E256" s="16">
        <f t="shared" ref="E256:J256" si="63">E255+E254</f>
        <v>110000</v>
      </c>
      <c r="F256" s="16">
        <f t="shared" si="63"/>
        <v>0</v>
      </c>
      <c r="G256" s="16">
        <f t="shared" si="63"/>
        <v>0</v>
      </c>
      <c r="H256" s="16">
        <f t="shared" si="63"/>
        <v>0</v>
      </c>
      <c r="I256" s="16">
        <f t="shared" si="63"/>
        <v>0</v>
      </c>
      <c r="J256" s="16">
        <f t="shared" si="63"/>
        <v>110000</v>
      </c>
    </row>
    <row r="257" spans="1:10" x14ac:dyDescent="0.25">
      <c r="A257" s="14"/>
      <c r="B257" s="14"/>
      <c r="C257" s="8"/>
      <c r="D257" s="9"/>
      <c r="E257" s="9"/>
      <c r="F257" s="9"/>
      <c r="G257" s="9"/>
      <c r="H257" s="9"/>
      <c r="I257" s="9"/>
      <c r="J257" s="9"/>
    </row>
    <row r="258" spans="1:10" hidden="1" x14ac:dyDescent="0.25">
      <c r="A258" s="5">
        <v>5299</v>
      </c>
      <c r="B258" s="5">
        <v>5229</v>
      </c>
      <c r="C258" s="6" t="s">
        <v>109</v>
      </c>
      <c r="D258" s="7">
        <v>0</v>
      </c>
      <c r="E258" s="7">
        <v>200000</v>
      </c>
      <c r="F258" s="7">
        <v>0</v>
      </c>
      <c r="G258" s="7">
        <v>200000</v>
      </c>
      <c r="H258" s="7">
        <v>0</v>
      </c>
      <c r="I258" s="7"/>
      <c r="J258" s="7">
        <v>0</v>
      </c>
    </row>
    <row r="259" spans="1:10" x14ac:dyDescent="0.25">
      <c r="A259" s="17">
        <v>5299</v>
      </c>
      <c r="B259" s="17" t="s">
        <v>74</v>
      </c>
      <c r="C259" s="15" t="s">
        <v>108</v>
      </c>
      <c r="D259" s="16">
        <f>D258</f>
        <v>0</v>
      </c>
      <c r="E259" s="16">
        <f t="shared" ref="E259:J259" si="64">E258</f>
        <v>200000</v>
      </c>
      <c r="F259" s="16">
        <f t="shared" si="64"/>
        <v>0</v>
      </c>
      <c r="G259" s="16">
        <f t="shared" si="64"/>
        <v>200000</v>
      </c>
      <c r="H259" s="16">
        <f t="shared" si="64"/>
        <v>0</v>
      </c>
      <c r="I259" s="16">
        <f t="shared" si="64"/>
        <v>0</v>
      </c>
      <c r="J259" s="16">
        <f t="shared" si="64"/>
        <v>0</v>
      </c>
    </row>
    <row r="260" spans="1:10" x14ac:dyDescent="0.25">
      <c r="A260" s="14"/>
      <c r="B260" s="14"/>
      <c r="C260" s="8"/>
      <c r="D260" s="9"/>
      <c r="E260" s="9"/>
      <c r="F260" s="9"/>
      <c r="G260" s="9"/>
      <c r="H260" s="9"/>
      <c r="I260" s="9"/>
      <c r="J260" s="9"/>
    </row>
    <row r="261" spans="1:10" hidden="1" x14ac:dyDescent="0.25">
      <c r="A261" s="27">
        <v>5512</v>
      </c>
      <c r="B261" s="27">
        <v>5222</v>
      </c>
      <c r="C261" s="28" t="s">
        <v>263</v>
      </c>
      <c r="D261" s="26">
        <v>0</v>
      </c>
      <c r="E261" s="26">
        <v>0</v>
      </c>
      <c r="F261" s="26">
        <v>0</v>
      </c>
      <c r="G261" s="26">
        <v>0</v>
      </c>
      <c r="H261" s="26">
        <v>0</v>
      </c>
      <c r="I261" s="29"/>
      <c r="J261" s="26">
        <v>30000</v>
      </c>
    </row>
    <row r="262" spans="1:10" hidden="1" x14ac:dyDescent="0.25">
      <c r="A262" s="5">
        <v>5512</v>
      </c>
      <c r="B262" s="5">
        <v>5321</v>
      </c>
      <c r="C262" s="6" t="s">
        <v>112</v>
      </c>
      <c r="D262" s="7">
        <v>40000</v>
      </c>
      <c r="E262" s="7">
        <v>40000</v>
      </c>
      <c r="F262" s="7">
        <v>35000</v>
      </c>
      <c r="G262" s="7">
        <v>0</v>
      </c>
      <c r="H262" s="7">
        <v>40000</v>
      </c>
      <c r="I262" s="7"/>
      <c r="J262" s="7">
        <v>40000</v>
      </c>
    </row>
    <row r="263" spans="1:10" x14ac:dyDescent="0.25">
      <c r="A263" s="17">
        <v>5512</v>
      </c>
      <c r="B263" s="17" t="s">
        <v>74</v>
      </c>
      <c r="C263" s="15" t="s">
        <v>113</v>
      </c>
      <c r="D263" s="16">
        <f>D262</f>
        <v>40000</v>
      </c>
      <c r="E263" s="16">
        <f t="shared" ref="E263:I263" si="65">E262</f>
        <v>40000</v>
      </c>
      <c r="F263" s="16">
        <f t="shared" si="65"/>
        <v>35000</v>
      </c>
      <c r="G263" s="16">
        <f t="shared" si="65"/>
        <v>0</v>
      </c>
      <c r="H263" s="16">
        <f t="shared" si="65"/>
        <v>40000</v>
      </c>
      <c r="I263" s="16">
        <f t="shared" si="65"/>
        <v>0</v>
      </c>
      <c r="J263" s="16">
        <f>J261+J262</f>
        <v>70000</v>
      </c>
    </row>
    <row r="264" spans="1:10" x14ac:dyDescent="0.25">
      <c r="A264" s="14"/>
      <c r="B264" s="14"/>
      <c r="C264" s="8"/>
      <c r="D264" s="9"/>
      <c r="E264" s="9"/>
      <c r="F264" s="9"/>
      <c r="G264" s="9"/>
      <c r="H264" s="9"/>
      <c r="I264" s="9"/>
      <c r="J264" s="9"/>
    </row>
    <row r="265" spans="1:10" hidden="1" x14ac:dyDescent="0.25">
      <c r="A265" s="5">
        <v>6112</v>
      </c>
      <c r="B265" s="5">
        <v>5021</v>
      </c>
      <c r="C265" s="6" t="s">
        <v>19</v>
      </c>
      <c r="D265" s="7">
        <v>73500</v>
      </c>
      <c r="E265" s="7">
        <v>73500</v>
      </c>
      <c r="F265" s="7">
        <v>62792</v>
      </c>
      <c r="G265" s="7">
        <v>54000</v>
      </c>
      <c r="H265" s="7">
        <f>(G265/10)*12</f>
        <v>64800</v>
      </c>
      <c r="I265" s="7"/>
      <c r="J265" s="7">
        <v>73500</v>
      </c>
    </row>
    <row r="266" spans="1:10" hidden="1" x14ac:dyDescent="0.25">
      <c r="A266" s="5">
        <v>6112</v>
      </c>
      <c r="B266" s="5">
        <v>5023</v>
      </c>
      <c r="C266" s="6" t="s">
        <v>115</v>
      </c>
      <c r="D266" s="7">
        <v>1386000</v>
      </c>
      <c r="E266" s="7">
        <v>1386000</v>
      </c>
      <c r="F266" s="7">
        <v>1244979</v>
      </c>
      <c r="G266" s="7">
        <v>1110497</v>
      </c>
      <c r="H266" s="7">
        <f t="shared" ref="H266:H268" si="66">(G266/10)*12</f>
        <v>1332596.3999999999</v>
      </c>
      <c r="I266" s="7"/>
      <c r="J266" s="7">
        <v>1386000</v>
      </c>
    </row>
    <row r="267" spans="1:10" hidden="1" x14ac:dyDescent="0.25">
      <c r="A267" s="5">
        <v>6112</v>
      </c>
      <c r="B267" s="5">
        <v>5031</v>
      </c>
      <c r="C267" s="6" t="s">
        <v>116</v>
      </c>
      <c r="D267" s="7">
        <v>225750</v>
      </c>
      <c r="E267" s="7">
        <v>225750</v>
      </c>
      <c r="F267" s="7">
        <v>195463</v>
      </c>
      <c r="G267" s="7">
        <v>181408</v>
      </c>
      <c r="H267" s="7">
        <f t="shared" si="66"/>
        <v>217689.59999999998</v>
      </c>
      <c r="I267" s="7"/>
      <c r="J267" s="7">
        <v>225750</v>
      </c>
    </row>
    <row r="268" spans="1:10" hidden="1" x14ac:dyDescent="0.25">
      <c r="A268" s="5">
        <v>6112</v>
      </c>
      <c r="B268" s="5">
        <v>5032</v>
      </c>
      <c r="C268" s="6" t="s">
        <v>117</v>
      </c>
      <c r="D268" s="7">
        <v>131250</v>
      </c>
      <c r="E268" s="7">
        <v>131250</v>
      </c>
      <c r="F268" s="7">
        <v>117715</v>
      </c>
      <c r="G268" s="7">
        <v>104822</v>
      </c>
      <c r="H268" s="7">
        <f t="shared" si="66"/>
        <v>125786.40000000001</v>
      </c>
      <c r="I268" s="7"/>
      <c r="J268" s="7">
        <v>131250</v>
      </c>
    </row>
    <row r="269" spans="1:10" hidden="1" x14ac:dyDescent="0.25">
      <c r="A269" s="5">
        <v>6112</v>
      </c>
      <c r="B269" s="5">
        <v>5167</v>
      </c>
      <c r="C269" s="6" t="s">
        <v>118</v>
      </c>
      <c r="D269" s="7">
        <v>10000</v>
      </c>
      <c r="E269" s="7">
        <v>10000</v>
      </c>
      <c r="F269" s="7">
        <v>4997.8999999999996</v>
      </c>
      <c r="G269" s="7">
        <v>0</v>
      </c>
      <c r="H269" s="7">
        <v>0</v>
      </c>
      <c r="I269" s="7"/>
      <c r="J269" s="7">
        <v>10000</v>
      </c>
    </row>
    <row r="270" spans="1:10" hidden="1" x14ac:dyDescent="0.25">
      <c r="A270" s="5">
        <v>6112</v>
      </c>
      <c r="B270" s="5">
        <v>5173</v>
      </c>
      <c r="C270" s="6" t="s">
        <v>20</v>
      </c>
      <c r="D270" s="7">
        <v>50000</v>
      </c>
      <c r="E270" s="7">
        <v>50000</v>
      </c>
      <c r="F270" s="7">
        <v>49964</v>
      </c>
      <c r="G270" s="7">
        <v>0</v>
      </c>
      <c r="H270" s="7">
        <v>50000</v>
      </c>
      <c r="I270" s="7"/>
      <c r="J270" s="7">
        <v>50000</v>
      </c>
    </row>
    <row r="271" spans="1:10" hidden="1" x14ac:dyDescent="0.25">
      <c r="A271" s="5">
        <v>6112</v>
      </c>
      <c r="B271" s="5">
        <v>5176</v>
      </c>
      <c r="C271" s="6" t="s">
        <v>119</v>
      </c>
      <c r="D271" s="7">
        <v>3500</v>
      </c>
      <c r="E271" s="7">
        <v>3500</v>
      </c>
      <c r="F271" s="7">
        <v>1990</v>
      </c>
      <c r="G271" s="7">
        <v>1380</v>
      </c>
      <c r="H271" s="7">
        <v>1380</v>
      </c>
      <c r="I271" s="7"/>
      <c r="J271" s="7">
        <v>3500</v>
      </c>
    </row>
    <row r="272" spans="1:10" x14ac:dyDescent="0.25">
      <c r="A272" s="17">
        <v>6112</v>
      </c>
      <c r="B272" s="17" t="s">
        <v>74</v>
      </c>
      <c r="C272" s="15" t="s">
        <v>114</v>
      </c>
      <c r="D272" s="16">
        <f>D265+D266+D267+D268+D269+D270+D271</f>
        <v>1880000</v>
      </c>
      <c r="E272" s="16">
        <f t="shared" ref="E272:J272" si="67">E265+E266+E267+E268+E269+E270+E271</f>
        <v>1880000</v>
      </c>
      <c r="F272" s="16">
        <f t="shared" si="67"/>
        <v>1677900.9</v>
      </c>
      <c r="G272" s="16">
        <f t="shared" si="67"/>
        <v>1452107</v>
      </c>
      <c r="H272" s="16">
        <f t="shared" si="67"/>
        <v>1792252.4</v>
      </c>
      <c r="I272" s="16">
        <f t="shared" si="67"/>
        <v>0</v>
      </c>
      <c r="J272" s="16">
        <f t="shared" si="67"/>
        <v>1880000</v>
      </c>
    </row>
    <row r="273" spans="1:10" x14ac:dyDescent="0.25">
      <c r="A273" s="14"/>
      <c r="B273" s="14"/>
      <c r="C273" s="8"/>
      <c r="D273" s="9"/>
      <c r="E273" s="9"/>
      <c r="F273" s="9"/>
      <c r="G273" s="9"/>
      <c r="H273" s="9"/>
      <c r="I273" s="9"/>
      <c r="J273" s="9"/>
    </row>
    <row r="274" spans="1:10" x14ac:dyDescent="0.25">
      <c r="A274" s="17">
        <v>6114</v>
      </c>
      <c r="B274" s="17" t="s">
        <v>74</v>
      </c>
      <c r="C274" s="15" t="s">
        <v>120</v>
      </c>
      <c r="D274" s="16">
        <v>0</v>
      </c>
      <c r="E274" s="16">
        <v>0</v>
      </c>
      <c r="F274" s="16">
        <v>0</v>
      </c>
      <c r="G274" s="16">
        <v>0</v>
      </c>
      <c r="H274" s="16">
        <v>0</v>
      </c>
      <c r="I274" s="16">
        <v>0</v>
      </c>
      <c r="J274" s="16">
        <v>31000</v>
      </c>
    </row>
    <row r="275" spans="1:10" x14ac:dyDescent="0.25">
      <c r="A275" s="14"/>
      <c r="B275" s="14"/>
      <c r="C275" s="8"/>
      <c r="D275" s="9"/>
      <c r="E275" s="9"/>
      <c r="F275" s="9"/>
      <c r="G275" s="9"/>
      <c r="H275" s="9"/>
      <c r="I275" s="9"/>
      <c r="J275" s="9"/>
    </row>
    <row r="276" spans="1:10" hidden="1" x14ac:dyDescent="0.25">
      <c r="A276" s="5">
        <v>6115</v>
      </c>
      <c r="B276" s="5">
        <v>5021</v>
      </c>
      <c r="C276" s="6" t="s">
        <v>21</v>
      </c>
      <c r="D276" s="7">
        <v>0</v>
      </c>
      <c r="E276" s="7">
        <v>30700</v>
      </c>
      <c r="F276" s="7">
        <v>0</v>
      </c>
      <c r="G276" s="7">
        <v>30664</v>
      </c>
      <c r="H276" s="49" t="s">
        <v>240</v>
      </c>
      <c r="I276" s="50"/>
      <c r="J276" s="51"/>
    </row>
    <row r="277" spans="1:10" hidden="1" x14ac:dyDescent="0.25">
      <c r="A277" s="5">
        <v>6115</v>
      </c>
      <c r="B277" s="5">
        <v>5139</v>
      </c>
      <c r="C277" s="6" t="s">
        <v>22</v>
      </c>
      <c r="D277" s="7">
        <v>0</v>
      </c>
      <c r="E277" s="7">
        <v>810</v>
      </c>
      <c r="F277" s="7">
        <v>0</v>
      </c>
      <c r="G277" s="7">
        <v>807.92</v>
      </c>
      <c r="H277" s="52"/>
      <c r="I277" s="53"/>
      <c r="J277" s="54"/>
    </row>
    <row r="278" spans="1:10" hidden="1" x14ac:dyDescent="0.25">
      <c r="A278" s="5">
        <v>6115</v>
      </c>
      <c r="B278" s="5">
        <v>5161</v>
      </c>
      <c r="C278" s="6" t="s">
        <v>23</v>
      </c>
      <c r="D278" s="7">
        <v>0</v>
      </c>
      <c r="E278" s="7">
        <v>500</v>
      </c>
      <c r="F278" s="7">
        <v>0</v>
      </c>
      <c r="G278" s="7">
        <v>118</v>
      </c>
      <c r="H278" s="52"/>
      <c r="I278" s="53"/>
      <c r="J278" s="54"/>
    </row>
    <row r="279" spans="1:10" hidden="1" x14ac:dyDescent="0.25">
      <c r="A279" s="5">
        <v>6115</v>
      </c>
      <c r="B279" s="5">
        <v>5168</v>
      </c>
      <c r="C279" s="6" t="s">
        <v>24</v>
      </c>
      <c r="D279" s="7">
        <v>0</v>
      </c>
      <c r="E279" s="7">
        <v>5000</v>
      </c>
      <c r="F279" s="7">
        <v>0</v>
      </c>
      <c r="G279" s="7">
        <v>1645.6</v>
      </c>
      <c r="H279" s="52"/>
      <c r="I279" s="53"/>
      <c r="J279" s="54"/>
    </row>
    <row r="280" spans="1:10" hidden="1" x14ac:dyDescent="0.25">
      <c r="A280" s="5">
        <v>6115</v>
      </c>
      <c r="B280" s="5">
        <v>5169</v>
      </c>
      <c r="C280" s="6" t="s">
        <v>25</v>
      </c>
      <c r="D280" s="7">
        <v>0</v>
      </c>
      <c r="E280" s="7">
        <v>4070</v>
      </c>
      <c r="F280" s="7">
        <v>0</v>
      </c>
      <c r="G280" s="7">
        <v>0</v>
      </c>
      <c r="H280" s="52"/>
      <c r="I280" s="53"/>
      <c r="J280" s="54"/>
    </row>
    <row r="281" spans="1:10" hidden="1" x14ac:dyDescent="0.25">
      <c r="A281" s="5">
        <v>6115</v>
      </c>
      <c r="B281" s="5">
        <v>5175</v>
      </c>
      <c r="C281" s="6" t="s">
        <v>26</v>
      </c>
      <c r="D281" s="7">
        <v>0</v>
      </c>
      <c r="E281" s="7">
        <v>3920</v>
      </c>
      <c r="F281" s="7">
        <v>0</v>
      </c>
      <c r="G281" s="7">
        <v>3920</v>
      </c>
      <c r="H281" s="55"/>
      <c r="I281" s="56"/>
      <c r="J281" s="57"/>
    </row>
    <row r="282" spans="1:10" hidden="1" x14ac:dyDescent="0.25">
      <c r="A282" s="15">
        <v>6115</v>
      </c>
      <c r="B282" s="15" t="s">
        <v>74</v>
      </c>
      <c r="C282" s="15" t="s">
        <v>174</v>
      </c>
      <c r="D282" s="16">
        <f>D276+D277+D278+D279+D280+D281</f>
        <v>0</v>
      </c>
      <c r="E282" s="16">
        <f>E276+E277+E278+E279+E280+E281</f>
        <v>45000</v>
      </c>
      <c r="F282" s="16">
        <f>F276+F277+F278+F279+F280+F281</f>
        <v>0</v>
      </c>
      <c r="G282" s="16">
        <f>G276+G277+G278+G279+G280+G281</f>
        <v>37155.519999999997</v>
      </c>
      <c r="H282" s="24"/>
      <c r="I282" s="25"/>
      <c r="J282" s="24">
        <v>0</v>
      </c>
    </row>
    <row r="283" spans="1:10" hidden="1" x14ac:dyDescent="0.25">
      <c r="A283" s="8"/>
      <c r="B283" s="8"/>
      <c r="C283" s="8"/>
      <c r="D283" s="9"/>
      <c r="E283" s="9"/>
      <c r="F283" s="9"/>
      <c r="G283" s="9"/>
      <c r="H283" s="9"/>
      <c r="I283" s="9"/>
      <c r="J283" s="9"/>
    </row>
    <row r="284" spans="1:10" hidden="1" x14ac:dyDescent="0.25">
      <c r="A284" s="5">
        <v>6117</v>
      </c>
      <c r="B284" s="5">
        <v>5021</v>
      </c>
      <c r="C284" s="6" t="s">
        <v>27</v>
      </c>
      <c r="D284" s="7">
        <v>0</v>
      </c>
      <c r="E284" s="7">
        <v>22646</v>
      </c>
      <c r="F284" s="7">
        <v>0</v>
      </c>
      <c r="G284" s="7">
        <v>21981</v>
      </c>
      <c r="H284" s="49" t="s">
        <v>240</v>
      </c>
      <c r="I284" s="50"/>
      <c r="J284" s="51"/>
    </row>
    <row r="285" spans="1:10" hidden="1" x14ac:dyDescent="0.25">
      <c r="A285" s="5">
        <v>6117</v>
      </c>
      <c r="B285" s="5">
        <v>5139</v>
      </c>
      <c r="C285" s="6" t="s">
        <v>28</v>
      </c>
      <c r="D285" s="7">
        <v>0</v>
      </c>
      <c r="E285" s="7">
        <v>1300</v>
      </c>
      <c r="F285" s="7">
        <v>0</v>
      </c>
      <c r="G285" s="7">
        <v>1281.6300000000001</v>
      </c>
      <c r="H285" s="52"/>
      <c r="I285" s="53"/>
      <c r="J285" s="54"/>
    </row>
    <row r="286" spans="1:10" hidden="1" x14ac:dyDescent="0.25">
      <c r="A286" s="5">
        <v>6117</v>
      </c>
      <c r="B286" s="5">
        <v>5161</v>
      </c>
      <c r="C286" s="6" t="s">
        <v>29</v>
      </c>
      <c r="D286" s="7">
        <v>0</v>
      </c>
      <c r="E286" s="7">
        <v>354</v>
      </c>
      <c r="F286" s="7">
        <v>0</v>
      </c>
      <c r="G286" s="7">
        <v>354</v>
      </c>
      <c r="H286" s="52"/>
      <c r="I286" s="53"/>
      <c r="J286" s="54"/>
    </row>
    <row r="287" spans="1:10" hidden="1" x14ac:dyDescent="0.25">
      <c r="A287" s="5">
        <v>6117</v>
      </c>
      <c r="B287" s="5">
        <v>5168</v>
      </c>
      <c r="C287" s="6" t="s">
        <v>30</v>
      </c>
      <c r="D287" s="7">
        <v>0</v>
      </c>
      <c r="E287" s="7">
        <v>5700</v>
      </c>
      <c r="F287" s="7">
        <v>0</v>
      </c>
      <c r="G287" s="7">
        <v>4743.2</v>
      </c>
      <c r="H287" s="52"/>
      <c r="I287" s="53"/>
      <c r="J287" s="54"/>
    </row>
    <row r="288" spans="1:10" hidden="1" x14ac:dyDescent="0.25">
      <c r="A288" s="5">
        <v>6117</v>
      </c>
      <c r="B288" s="5">
        <v>5175</v>
      </c>
      <c r="C288" s="6" t="s">
        <v>31</v>
      </c>
      <c r="D288" s="7">
        <v>0</v>
      </c>
      <c r="E288" s="7">
        <v>2000</v>
      </c>
      <c r="F288" s="7">
        <v>0</v>
      </c>
      <c r="G288" s="7">
        <v>1960</v>
      </c>
      <c r="H288" s="55"/>
      <c r="I288" s="56"/>
      <c r="J288" s="57"/>
    </row>
    <row r="289" spans="1:10" hidden="1" x14ac:dyDescent="0.25">
      <c r="A289" s="17">
        <v>6117</v>
      </c>
      <c r="B289" s="17" t="s">
        <v>74</v>
      </c>
      <c r="C289" s="15" t="s">
        <v>173</v>
      </c>
      <c r="D289" s="16">
        <f>D284+D285+D286+D287+D288</f>
        <v>0</v>
      </c>
      <c r="E289" s="16">
        <f t="shared" ref="E289:G289" si="68">E284+E285+E286+E287+E288</f>
        <v>32000</v>
      </c>
      <c r="F289" s="16">
        <f t="shared" si="68"/>
        <v>0</v>
      </c>
      <c r="G289" s="16">
        <f t="shared" si="68"/>
        <v>30319.83</v>
      </c>
      <c r="H289" s="24"/>
      <c r="I289" s="25"/>
      <c r="J289" s="24">
        <v>0</v>
      </c>
    </row>
    <row r="290" spans="1:10" hidden="1" x14ac:dyDescent="0.25">
      <c r="A290" s="14"/>
      <c r="B290" s="14"/>
      <c r="C290" s="8"/>
      <c r="D290" s="9"/>
      <c r="E290" s="9"/>
      <c r="F290" s="9"/>
      <c r="G290" s="9"/>
      <c r="H290" s="9"/>
      <c r="I290" s="9"/>
      <c r="J290" s="9"/>
    </row>
    <row r="291" spans="1:10" hidden="1" x14ac:dyDescent="0.25">
      <c r="A291" s="5">
        <v>6171</v>
      </c>
      <c r="B291" s="5">
        <v>5011</v>
      </c>
      <c r="C291" s="6" t="s">
        <v>140</v>
      </c>
      <c r="D291" s="7">
        <v>2700000</v>
      </c>
      <c r="E291" s="7">
        <v>2700000</v>
      </c>
      <c r="F291" s="7">
        <v>2247181</v>
      </c>
      <c r="G291" s="7">
        <v>1994510</v>
      </c>
      <c r="H291" s="7">
        <f>(G291/10)*12</f>
        <v>2393412</v>
      </c>
      <c r="I291" s="7"/>
      <c r="J291" s="7">
        <v>2700000</v>
      </c>
    </row>
    <row r="292" spans="1:10" hidden="1" x14ac:dyDescent="0.25">
      <c r="A292" s="5">
        <v>6171</v>
      </c>
      <c r="B292" s="5">
        <v>5021</v>
      </c>
      <c r="C292" s="6" t="s">
        <v>141</v>
      </c>
      <c r="D292" s="7">
        <v>199500</v>
      </c>
      <c r="E292" s="7">
        <v>249500</v>
      </c>
      <c r="F292" s="7">
        <v>185110</v>
      </c>
      <c r="G292" s="7">
        <v>215300</v>
      </c>
      <c r="H292" s="7">
        <f t="shared" ref="H292:H295" si="69">(G292/10)*12</f>
        <v>258360</v>
      </c>
      <c r="I292" s="7"/>
      <c r="J292" s="7">
        <v>249500</v>
      </c>
    </row>
    <row r="293" spans="1:10" hidden="1" x14ac:dyDescent="0.25">
      <c r="A293" s="5">
        <v>6171</v>
      </c>
      <c r="B293" s="5">
        <v>5031</v>
      </c>
      <c r="C293" s="6" t="s">
        <v>142</v>
      </c>
      <c r="D293" s="7">
        <v>675000</v>
      </c>
      <c r="E293" s="7">
        <v>675000</v>
      </c>
      <c r="F293" s="7">
        <v>557594</v>
      </c>
      <c r="G293" s="7">
        <v>492506</v>
      </c>
      <c r="H293" s="7">
        <f t="shared" si="69"/>
        <v>591007.19999999995</v>
      </c>
      <c r="I293" s="7"/>
      <c r="J293" s="7">
        <v>675000</v>
      </c>
    </row>
    <row r="294" spans="1:10" hidden="1" x14ac:dyDescent="0.25">
      <c r="A294" s="5">
        <v>6171</v>
      </c>
      <c r="B294" s="5">
        <v>5032</v>
      </c>
      <c r="C294" s="6" t="s">
        <v>143</v>
      </c>
      <c r="D294" s="7">
        <v>243000</v>
      </c>
      <c r="E294" s="7">
        <v>243000</v>
      </c>
      <c r="F294" s="7">
        <v>202355</v>
      </c>
      <c r="G294" s="7">
        <v>178734</v>
      </c>
      <c r="H294" s="7">
        <f t="shared" si="69"/>
        <v>214480.80000000002</v>
      </c>
      <c r="I294" s="7"/>
      <c r="J294" s="7">
        <v>243000</v>
      </c>
    </row>
    <row r="295" spans="1:10" hidden="1" x14ac:dyDescent="0.25">
      <c r="A295" s="5">
        <v>6171</v>
      </c>
      <c r="B295" s="5">
        <v>5038</v>
      </c>
      <c r="C295" s="6" t="s">
        <v>144</v>
      </c>
      <c r="D295" s="7">
        <v>43200</v>
      </c>
      <c r="E295" s="7">
        <v>43200</v>
      </c>
      <c r="F295" s="7">
        <v>22417</v>
      </c>
      <c r="G295" s="7">
        <v>15332</v>
      </c>
      <c r="H295" s="7">
        <f t="shared" si="69"/>
        <v>18398.400000000001</v>
      </c>
      <c r="I295" s="7"/>
      <c r="J295" s="7">
        <v>43200</v>
      </c>
    </row>
    <row r="296" spans="1:10" hidden="1" x14ac:dyDescent="0.25">
      <c r="A296" s="5">
        <v>6171</v>
      </c>
      <c r="B296" s="5">
        <v>5136</v>
      </c>
      <c r="C296" s="6" t="s">
        <v>145</v>
      </c>
      <c r="D296" s="7">
        <v>3000</v>
      </c>
      <c r="E296" s="7">
        <v>3000</v>
      </c>
      <c r="F296" s="7">
        <v>300</v>
      </c>
      <c r="G296" s="7">
        <v>1715</v>
      </c>
      <c r="H296" s="7">
        <v>2000</v>
      </c>
      <c r="I296" s="7"/>
      <c r="J296" s="7">
        <v>3000</v>
      </c>
    </row>
    <row r="297" spans="1:10" hidden="1" x14ac:dyDescent="0.25">
      <c r="A297" s="5">
        <v>6171</v>
      </c>
      <c r="B297" s="5">
        <v>5137</v>
      </c>
      <c r="C297" s="6" t="s">
        <v>146</v>
      </c>
      <c r="D297" s="7">
        <v>120000</v>
      </c>
      <c r="E297" s="7">
        <v>180000</v>
      </c>
      <c r="F297" s="7">
        <v>81293</v>
      </c>
      <c r="G297" s="7">
        <v>177448.92</v>
      </c>
      <c r="H297" s="7">
        <v>180000</v>
      </c>
      <c r="I297" s="7"/>
      <c r="J297" s="7">
        <v>180000</v>
      </c>
    </row>
    <row r="298" spans="1:10" hidden="1" x14ac:dyDescent="0.25">
      <c r="A298" s="5">
        <v>6171</v>
      </c>
      <c r="B298" s="5">
        <v>5138</v>
      </c>
      <c r="C298" s="6" t="s">
        <v>147</v>
      </c>
      <c r="D298" s="7">
        <v>0</v>
      </c>
      <c r="E298" s="7">
        <v>4000</v>
      </c>
      <c r="F298" s="7">
        <v>0</v>
      </c>
      <c r="G298" s="7">
        <v>3200</v>
      </c>
      <c r="H298" s="7">
        <v>3200</v>
      </c>
      <c r="I298" s="7"/>
      <c r="J298" s="7">
        <v>4000</v>
      </c>
    </row>
    <row r="299" spans="1:10" hidden="1" x14ac:dyDescent="0.25">
      <c r="A299" s="5">
        <v>6171</v>
      </c>
      <c r="B299" s="5">
        <v>5139</v>
      </c>
      <c r="C299" s="6" t="s">
        <v>148</v>
      </c>
      <c r="D299" s="7">
        <v>150000</v>
      </c>
      <c r="E299" s="7">
        <v>146000</v>
      </c>
      <c r="F299" s="7">
        <v>144055.26999999999</v>
      </c>
      <c r="G299" s="7">
        <v>96968.4</v>
      </c>
      <c r="H299" s="7">
        <v>100000</v>
      </c>
      <c r="I299" s="7"/>
      <c r="J299" s="7">
        <v>146000</v>
      </c>
    </row>
    <row r="300" spans="1:10" hidden="1" x14ac:dyDescent="0.25">
      <c r="A300" s="5">
        <v>6171</v>
      </c>
      <c r="B300" s="5">
        <v>5151</v>
      </c>
      <c r="C300" s="6" t="s">
        <v>149</v>
      </c>
      <c r="D300" s="7">
        <v>4000</v>
      </c>
      <c r="E300" s="7">
        <v>4000</v>
      </c>
      <c r="F300" s="7">
        <v>2092</v>
      </c>
      <c r="G300" s="7">
        <v>2864</v>
      </c>
      <c r="H300" s="7">
        <v>3000</v>
      </c>
      <c r="I300" s="7"/>
      <c r="J300" s="7">
        <v>4000</v>
      </c>
    </row>
    <row r="301" spans="1:10" hidden="1" x14ac:dyDescent="0.25">
      <c r="A301" s="5">
        <v>6171</v>
      </c>
      <c r="B301" s="5">
        <v>5154</v>
      </c>
      <c r="C301" s="6" t="s">
        <v>150</v>
      </c>
      <c r="D301" s="7">
        <v>300000</v>
      </c>
      <c r="E301" s="7">
        <v>300000</v>
      </c>
      <c r="F301" s="7">
        <v>248206.34</v>
      </c>
      <c r="G301" s="7">
        <v>222111.41</v>
      </c>
      <c r="H301" s="7">
        <f>(G301/10)*12</f>
        <v>266533.69199999998</v>
      </c>
      <c r="I301" s="7"/>
      <c r="J301" s="7">
        <v>300000</v>
      </c>
    </row>
    <row r="302" spans="1:10" hidden="1" x14ac:dyDescent="0.25">
      <c r="A302" s="5">
        <v>6171</v>
      </c>
      <c r="B302" s="5">
        <v>5161</v>
      </c>
      <c r="C302" s="6" t="s">
        <v>151</v>
      </c>
      <c r="D302" s="7">
        <v>10000</v>
      </c>
      <c r="E302" s="7">
        <v>10000</v>
      </c>
      <c r="F302" s="7">
        <v>8471</v>
      </c>
      <c r="G302" s="7">
        <v>4667</v>
      </c>
      <c r="H302" s="7">
        <v>5000</v>
      </c>
      <c r="I302" s="7"/>
      <c r="J302" s="7">
        <v>10000</v>
      </c>
    </row>
    <row r="303" spans="1:10" hidden="1" x14ac:dyDescent="0.25">
      <c r="A303" s="5">
        <v>6171</v>
      </c>
      <c r="B303" s="5">
        <v>5162</v>
      </c>
      <c r="C303" s="6" t="s">
        <v>152</v>
      </c>
      <c r="D303" s="7">
        <v>30000</v>
      </c>
      <c r="E303" s="7">
        <v>30000</v>
      </c>
      <c r="F303" s="7">
        <v>32271.200000000001</v>
      </c>
      <c r="G303" s="7">
        <v>29568.35</v>
      </c>
      <c r="H303" s="7">
        <v>30000</v>
      </c>
      <c r="I303" s="7"/>
      <c r="J303" s="7">
        <v>30000</v>
      </c>
    </row>
    <row r="304" spans="1:10" hidden="1" x14ac:dyDescent="0.25">
      <c r="A304" s="5">
        <v>6171</v>
      </c>
      <c r="B304" s="5">
        <v>5163</v>
      </c>
      <c r="C304" s="6" t="s">
        <v>153</v>
      </c>
      <c r="D304" s="7">
        <v>100000</v>
      </c>
      <c r="E304" s="7">
        <v>100000</v>
      </c>
      <c r="F304" s="7">
        <v>108286</v>
      </c>
      <c r="G304" s="7">
        <v>11102</v>
      </c>
      <c r="H304" s="7">
        <v>100000</v>
      </c>
      <c r="I304" s="7"/>
      <c r="J304" s="7">
        <v>100000</v>
      </c>
    </row>
    <row r="305" spans="1:10" hidden="1" x14ac:dyDescent="0.25">
      <c r="A305" s="5">
        <v>6171</v>
      </c>
      <c r="B305" s="5">
        <v>5166</v>
      </c>
      <c r="C305" s="6" t="s">
        <v>154</v>
      </c>
      <c r="D305" s="7">
        <v>350000</v>
      </c>
      <c r="E305" s="7">
        <v>320000</v>
      </c>
      <c r="F305" s="7">
        <v>262669</v>
      </c>
      <c r="G305" s="7">
        <v>201795</v>
      </c>
      <c r="H305" s="7">
        <v>220000</v>
      </c>
      <c r="I305" s="7"/>
      <c r="J305" s="7">
        <v>320000</v>
      </c>
    </row>
    <row r="306" spans="1:10" hidden="1" x14ac:dyDescent="0.25">
      <c r="A306" s="5">
        <v>6171</v>
      </c>
      <c r="B306" s="5">
        <v>5167</v>
      </c>
      <c r="C306" s="6" t="s">
        <v>155</v>
      </c>
      <c r="D306" s="7">
        <v>20000</v>
      </c>
      <c r="E306" s="7">
        <v>20000</v>
      </c>
      <c r="F306" s="7">
        <v>5320</v>
      </c>
      <c r="G306" s="7">
        <v>9280</v>
      </c>
      <c r="H306" s="7">
        <v>10000</v>
      </c>
      <c r="I306" s="7"/>
      <c r="J306" s="7">
        <v>20000</v>
      </c>
    </row>
    <row r="307" spans="1:10" hidden="1" x14ac:dyDescent="0.25">
      <c r="A307" s="5">
        <v>6171</v>
      </c>
      <c r="B307" s="5">
        <v>5168</v>
      </c>
      <c r="C307" s="6" t="s">
        <v>156</v>
      </c>
      <c r="D307" s="7">
        <v>250000</v>
      </c>
      <c r="E307" s="7">
        <v>250000</v>
      </c>
      <c r="F307" s="7">
        <v>258446.28</v>
      </c>
      <c r="G307" s="7">
        <v>205565.98</v>
      </c>
      <c r="H307" s="7">
        <v>220000</v>
      </c>
      <c r="I307" s="7"/>
      <c r="J307" s="7">
        <v>250000</v>
      </c>
    </row>
    <row r="308" spans="1:10" hidden="1" x14ac:dyDescent="0.25">
      <c r="A308" s="5">
        <v>6171</v>
      </c>
      <c r="B308" s="5">
        <v>5169</v>
      </c>
      <c r="C308" s="6" t="s">
        <v>157</v>
      </c>
      <c r="D308" s="7">
        <v>400000</v>
      </c>
      <c r="E308" s="7">
        <v>396800</v>
      </c>
      <c r="F308" s="7">
        <v>399319.12</v>
      </c>
      <c r="G308" s="7">
        <v>103208.86</v>
      </c>
      <c r="H308" s="7">
        <v>200000</v>
      </c>
      <c r="I308" s="7"/>
      <c r="J308" s="7">
        <v>396800</v>
      </c>
    </row>
    <row r="309" spans="1:10" hidden="1" x14ac:dyDescent="0.25">
      <c r="A309" s="5">
        <v>6171</v>
      </c>
      <c r="B309" s="5">
        <v>5171</v>
      </c>
      <c r="C309" s="6" t="s">
        <v>158</v>
      </c>
      <c r="D309" s="7">
        <v>2000000</v>
      </c>
      <c r="E309" s="7">
        <v>1887000</v>
      </c>
      <c r="F309" s="7">
        <v>145323.93</v>
      </c>
      <c r="G309" s="7">
        <v>109908.95</v>
      </c>
      <c r="H309" s="7">
        <v>120000</v>
      </c>
      <c r="I309" s="7"/>
      <c r="J309" s="7">
        <v>1887000</v>
      </c>
    </row>
    <row r="310" spans="1:10" hidden="1" x14ac:dyDescent="0.25">
      <c r="A310" s="5">
        <v>6171</v>
      </c>
      <c r="B310" s="5">
        <v>5172</v>
      </c>
      <c r="C310" s="6" t="s">
        <v>159</v>
      </c>
      <c r="D310" s="7">
        <v>30000</v>
      </c>
      <c r="E310" s="7">
        <v>30000</v>
      </c>
      <c r="F310" s="7">
        <v>0</v>
      </c>
      <c r="G310" s="7">
        <v>16964.2</v>
      </c>
      <c r="H310" s="7">
        <v>17000</v>
      </c>
      <c r="I310" s="7"/>
      <c r="J310" s="7">
        <v>30000</v>
      </c>
    </row>
    <row r="311" spans="1:10" hidden="1" x14ac:dyDescent="0.25">
      <c r="A311" s="5">
        <v>6171</v>
      </c>
      <c r="B311" s="5">
        <v>5173</v>
      </c>
      <c r="C311" s="6" t="s">
        <v>160</v>
      </c>
      <c r="D311" s="7">
        <v>1000</v>
      </c>
      <c r="E311" s="7">
        <v>1000</v>
      </c>
      <c r="F311" s="7">
        <v>0</v>
      </c>
      <c r="G311" s="7">
        <v>0</v>
      </c>
      <c r="H311" s="7">
        <v>0</v>
      </c>
      <c r="I311" s="7"/>
      <c r="J311" s="7">
        <v>1000</v>
      </c>
    </row>
    <row r="312" spans="1:10" hidden="1" x14ac:dyDescent="0.25">
      <c r="A312" s="5">
        <v>6171</v>
      </c>
      <c r="B312" s="5">
        <v>5175</v>
      </c>
      <c r="C312" s="6" t="s">
        <v>161</v>
      </c>
      <c r="D312" s="7">
        <v>30000</v>
      </c>
      <c r="E312" s="7">
        <v>60000</v>
      </c>
      <c r="F312" s="7">
        <v>41218</v>
      </c>
      <c r="G312" s="7">
        <v>48108</v>
      </c>
      <c r="H312" s="7">
        <v>50000</v>
      </c>
      <c r="I312" s="7"/>
      <c r="J312" s="7">
        <v>60000</v>
      </c>
    </row>
    <row r="313" spans="1:10" hidden="1" x14ac:dyDescent="0.25">
      <c r="A313" s="5">
        <v>6171</v>
      </c>
      <c r="B313" s="5">
        <v>5179</v>
      </c>
      <c r="C313" s="6" t="s">
        <v>162</v>
      </c>
      <c r="D313" s="7">
        <v>6000</v>
      </c>
      <c r="E313" s="7">
        <v>6200</v>
      </c>
      <c r="F313" s="7">
        <v>0</v>
      </c>
      <c r="G313" s="7">
        <v>6179.8</v>
      </c>
      <c r="H313" s="7">
        <v>6200</v>
      </c>
      <c r="I313" s="7"/>
      <c r="J313" s="7">
        <v>6200</v>
      </c>
    </row>
    <row r="314" spans="1:10" hidden="1" x14ac:dyDescent="0.25">
      <c r="A314" s="5">
        <v>6171</v>
      </c>
      <c r="B314" s="5">
        <v>5192</v>
      </c>
      <c r="C314" s="6" t="s">
        <v>163</v>
      </c>
      <c r="D314" s="7">
        <v>40000</v>
      </c>
      <c r="E314" s="7">
        <v>40000</v>
      </c>
      <c r="F314" s="7">
        <v>30856</v>
      </c>
      <c r="G314" s="7">
        <v>10084</v>
      </c>
      <c r="H314" s="7">
        <v>10084</v>
      </c>
      <c r="I314" s="7"/>
      <c r="J314" s="7">
        <v>40000</v>
      </c>
    </row>
    <row r="315" spans="1:10" hidden="1" x14ac:dyDescent="0.25">
      <c r="A315" s="5">
        <v>6171</v>
      </c>
      <c r="B315" s="5">
        <v>5221</v>
      </c>
      <c r="C315" s="6" t="s">
        <v>164</v>
      </c>
      <c r="D315" s="7">
        <v>15000</v>
      </c>
      <c r="E315" s="7">
        <v>15000</v>
      </c>
      <c r="F315" s="7">
        <v>12000</v>
      </c>
      <c r="G315" s="7">
        <v>9000</v>
      </c>
      <c r="H315" s="7">
        <v>15000</v>
      </c>
      <c r="I315" s="7"/>
      <c r="J315" s="7">
        <v>15000</v>
      </c>
    </row>
    <row r="316" spans="1:10" hidden="1" x14ac:dyDescent="0.25">
      <c r="A316" s="5">
        <v>6171</v>
      </c>
      <c r="B316" s="5">
        <v>5321</v>
      </c>
      <c r="C316" s="6" t="s">
        <v>165</v>
      </c>
      <c r="D316" s="7">
        <v>25000</v>
      </c>
      <c r="E316" s="7">
        <v>25000</v>
      </c>
      <c r="F316" s="7">
        <v>14750</v>
      </c>
      <c r="G316" s="7">
        <v>0</v>
      </c>
      <c r="H316" s="7">
        <v>25000</v>
      </c>
      <c r="I316" s="7"/>
      <c r="J316" s="7">
        <v>25000</v>
      </c>
    </row>
    <row r="317" spans="1:10" hidden="1" x14ac:dyDescent="0.25">
      <c r="A317" s="5">
        <v>6171</v>
      </c>
      <c r="B317" s="5">
        <v>5329</v>
      </c>
      <c r="C317" s="6" t="s">
        <v>166</v>
      </c>
      <c r="D317" s="7">
        <v>300000</v>
      </c>
      <c r="E317" s="7">
        <v>300000</v>
      </c>
      <c r="F317" s="7">
        <v>270790</v>
      </c>
      <c r="G317" s="7">
        <v>260510</v>
      </c>
      <c r="H317" s="7">
        <v>300000</v>
      </c>
      <c r="I317" s="7"/>
      <c r="J317" s="7">
        <v>300000</v>
      </c>
    </row>
    <row r="318" spans="1:10" hidden="1" x14ac:dyDescent="0.25">
      <c r="A318" s="5">
        <v>6171</v>
      </c>
      <c r="B318" s="5">
        <v>5361</v>
      </c>
      <c r="C318" s="6" t="s">
        <v>167</v>
      </c>
      <c r="D318" s="7">
        <v>2000</v>
      </c>
      <c r="E318" s="7">
        <v>2000</v>
      </c>
      <c r="F318" s="7">
        <v>2000</v>
      </c>
      <c r="G318" s="7">
        <v>0</v>
      </c>
      <c r="H318" s="7">
        <v>0</v>
      </c>
      <c r="I318" s="7"/>
      <c r="J318" s="7">
        <v>0</v>
      </c>
    </row>
    <row r="319" spans="1:10" hidden="1" x14ac:dyDescent="0.25">
      <c r="A319" s="5">
        <v>6171</v>
      </c>
      <c r="B319" s="5">
        <v>5362</v>
      </c>
      <c r="C319" s="6" t="s">
        <v>168</v>
      </c>
      <c r="D319" s="7">
        <v>7000</v>
      </c>
      <c r="E319" s="7">
        <v>13000</v>
      </c>
      <c r="F319" s="7">
        <v>3976</v>
      </c>
      <c r="G319" s="7">
        <v>11191</v>
      </c>
      <c r="H319" s="7">
        <v>13000</v>
      </c>
      <c r="I319" s="7"/>
      <c r="J319" s="7">
        <v>13000</v>
      </c>
    </row>
    <row r="320" spans="1:10" hidden="1" x14ac:dyDescent="0.25">
      <c r="A320" s="5">
        <v>6171</v>
      </c>
      <c r="B320" s="5">
        <v>5365</v>
      </c>
      <c r="C320" s="6" t="s">
        <v>169</v>
      </c>
      <c r="D320" s="7">
        <v>5000</v>
      </c>
      <c r="E320" s="7">
        <v>5000</v>
      </c>
      <c r="F320" s="7">
        <v>1450</v>
      </c>
      <c r="G320" s="7">
        <v>2000</v>
      </c>
      <c r="H320" s="7">
        <v>2000</v>
      </c>
      <c r="I320" s="7"/>
      <c r="J320" s="7">
        <v>5000</v>
      </c>
    </row>
    <row r="321" spans="1:10" hidden="1" x14ac:dyDescent="0.25">
      <c r="A321" s="5">
        <v>6171</v>
      </c>
      <c r="B321" s="5">
        <v>6121</v>
      </c>
      <c r="C321" s="6" t="s">
        <v>170</v>
      </c>
      <c r="D321" s="7">
        <v>6000000</v>
      </c>
      <c r="E321" s="7">
        <v>6000000</v>
      </c>
      <c r="F321" s="7">
        <v>2311500.15</v>
      </c>
      <c r="G321" s="7">
        <v>156015</v>
      </c>
      <c r="H321" s="7">
        <v>156015</v>
      </c>
      <c r="I321" s="7"/>
      <c r="J321" s="7">
        <v>100000</v>
      </c>
    </row>
    <row r="322" spans="1:10" hidden="1" x14ac:dyDescent="0.25">
      <c r="A322" s="5">
        <v>6171</v>
      </c>
      <c r="B322" s="5">
        <v>6122</v>
      </c>
      <c r="C322" s="6" t="s">
        <v>172</v>
      </c>
      <c r="D322" s="7">
        <v>100000</v>
      </c>
      <c r="E322" s="7">
        <v>100000</v>
      </c>
      <c r="F322" s="7">
        <v>407433.9</v>
      </c>
      <c r="G322" s="7">
        <v>0</v>
      </c>
      <c r="H322" s="7">
        <v>0</v>
      </c>
      <c r="I322" s="7"/>
      <c r="J322" s="7">
        <v>100000</v>
      </c>
    </row>
    <row r="323" spans="1:10" hidden="1" x14ac:dyDescent="0.25">
      <c r="A323" s="5">
        <v>6171</v>
      </c>
      <c r="B323" s="5">
        <v>6127</v>
      </c>
      <c r="C323" s="6" t="s">
        <v>244</v>
      </c>
      <c r="D323" s="7">
        <v>0</v>
      </c>
      <c r="E323" s="7">
        <v>23000</v>
      </c>
      <c r="F323" s="7">
        <v>0</v>
      </c>
      <c r="G323" s="7">
        <v>23000</v>
      </c>
      <c r="H323" s="7">
        <v>23000</v>
      </c>
      <c r="I323" s="7"/>
      <c r="J323" s="7">
        <v>0</v>
      </c>
    </row>
    <row r="324" spans="1:10" hidden="1" x14ac:dyDescent="0.25">
      <c r="A324" s="5">
        <v>6171</v>
      </c>
      <c r="B324" s="5">
        <v>6130</v>
      </c>
      <c r="C324" s="6" t="s">
        <v>171</v>
      </c>
      <c r="D324" s="7">
        <v>1150000</v>
      </c>
      <c r="E324" s="7">
        <v>1150000</v>
      </c>
      <c r="F324" s="7">
        <v>91052</v>
      </c>
      <c r="G324" s="7">
        <v>0</v>
      </c>
      <c r="H324" s="7">
        <v>0</v>
      </c>
      <c r="I324" s="7"/>
      <c r="J324" s="7">
        <v>0</v>
      </c>
    </row>
    <row r="325" spans="1:10" x14ac:dyDescent="0.25">
      <c r="A325" s="15">
        <v>6171</v>
      </c>
      <c r="B325" s="15" t="s">
        <v>74</v>
      </c>
      <c r="C325" s="15" t="s">
        <v>137</v>
      </c>
      <c r="D325" s="16">
        <f>SUM(D291:D320)</f>
        <v>8058700</v>
      </c>
      <c r="E325" s="16">
        <f t="shared" ref="E325:J325" si="70">SUM(E291:E320)</f>
        <v>8058700</v>
      </c>
      <c r="F325" s="16">
        <f t="shared" si="70"/>
        <v>5287750.1399999997</v>
      </c>
      <c r="G325" s="16">
        <f t="shared" si="70"/>
        <v>4439822.87</v>
      </c>
      <c r="H325" s="16">
        <f>SUM(H291:H324)</f>
        <v>5552691.0920000002</v>
      </c>
      <c r="I325" s="16"/>
      <c r="J325" s="16">
        <f t="shared" si="70"/>
        <v>8056700</v>
      </c>
    </row>
    <row r="326" spans="1:10" x14ac:dyDescent="0.25">
      <c r="A326" s="15">
        <v>6171</v>
      </c>
      <c r="B326" s="15" t="s">
        <v>75</v>
      </c>
      <c r="C326" s="15" t="s">
        <v>139</v>
      </c>
      <c r="D326" s="16">
        <f>D324+D322+D321</f>
        <v>7250000</v>
      </c>
      <c r="E326" s="16">
        <f>E324+E322+E321</f>
        <v>7250000</v>
      </c>
      <c r="F326" s="16">
        <f>F324+F322+F321</f>
        <v>2809986.05</v>
      </c>
      <c r="G326" s="16">
        <f>G324+G322+G321</f>
        <v>156015</v>
      </c>
      <c r="H326" s="16">
        <f>H324+H322+H321</f>
        <v>156015</v>
      </c>
      <c r="I326" s="16"/>
      <c r="J326" s="16">
        <v>6000000</v>
      </c>
    </row>
    <row r="327" spans="1:10" hidden="1" x14ac:dyDescent="0.25">
      <c r="A327" s="22">
        <v>6171</v>
      </c>
      <c r="B327" s="22"/>
      <c r="C327" s="22" t="s">
        <v>138</v>
      </c>
      <c r="D327" s="21">
        <f>D326+D325</f>
        <v>15308700</v>
      </c>
      <c r="E327" s="21">
        <f t="shared" ref="E327:J327" si="71">E326+E325</f>
        <v>15308700</v>
      </c>
      <c r="F327" s="21">
        <f t="shared" si="71"/>
        <v>8097736.1899999995</v>
      </c>
      <c r="G327" s="21">
        <f t="shared" si="71"/>
        <v>4595837.87</v>
      </c>
      <c r="H327" s="21">
        <f t="shared" si="71"/>
        <v>5708706.0920000002</v>
      </c>
      <c r="I327" s="21"/>
      <c r="J327" s="21">
        <f t="shared" si="71"/>
        <v>14056700</v>
      </c>
    </row>
    <row r="328" spans="1:10" x14ac:dyDescent="0.25">
      <c r="A328" s="8"/>
      <c r="B328" s="8"/>
      <c r="C328" s="8"/>
      <c r="D328" s="9"/>
      <c r="E328" s="9"/>
      <c r="F328" s="9"/>
      <c r="G328" s="9"/>
      <c r="H328" s="9"/>
      <c r="I328" s="9"/>
      <c r="J328" s="9"/>
    </row>
    <row r="329" spans="1:10" hidden="1" x14ac:dyDescent="0.25">
      <c r="A329" s="5">
        <v>6310</v>
      </c>
      <c r="B329" s="5">
        <v>5141</v>
      </c>
      <c r="C329" s="6" t="s">
        <v>134</v>
      </c>
      <c r="D329" s="7">
        <v>450000</v>
      </c>
      <c r="E329" s="7">
        <v>450000</v>
      </c>
      <c r="F329" s="7">
        <v>411306.05</v>
      </c>
      <c r="G329" s="7">
        <v>163512.32000000001</v>
      </c>
      <c r="H329" s="7">
        <f>(G329/10)*12</f>
        <v>196214.78399999999</v>
      </c>
      <c r="I329" s="7"/>
      <c r="J329" s="7">
        <v>200000</v>
      </c>
    </row>
    <row r="330" spans="1:10" hidden="1" x14ac:dyDescent="0.25">
      <c r="A330" s="5">
        <v>6310</v>
      </c>
      <c r="B330" s="5">
        <v>5163</v>
      </c>
      <c r="C330" s="6" t="s">
        <v>135</v>
      </c>
      <c r="D330" s="7">
        <v>20000</v>
      </c>
      <c r="E330" s="7">
        <v>20000</v>
      </c>
      <c r="F330" s="7">
        <v>19248.25</v>
      </c>
      <c r="G330" s="7">
        <v>20141.8</v>
      </c>
      <c r="H330" s="7">
        <v>25000</v>
      </c>
      <c r="I330" s="7"/>
      <c r="J330" s="7">
        <v>25000</v>
      </c>
    </row>
    <row r="331" spans="1:10" x14ac:dyDescent="0.25">
      <c r="A331" s="17">
        <v>6310</v>
      </c>
      <c r="B331" s="17" t="s">
        <v>74</v>
      </c>
      <c r="C331" s="15" t="s">
        <v>136</v>
      </c>
      <c r="D331" s="16">
        <f>D330+D329</f>
        <v>470000</v>
      </c>
      <c r="E331" s="16">
        <f t="shared" ref="E331:J331" si="72">E330+E329</f>
        <v>470000</v>
      </c>
      <c r="F331" s="16">
        <f t="shared" si="72"/>
        <v>430554.3</v>
      </c>
      <c r="G331" s="16">
        <f t="shared" si="72"/>
        <v>183654.12</v>
      </c>
      <c r="H331" s="16">
        <f t="shared" si="72"/>
        <v>221214.78399999999</v>
      </c>
      <c r="I331" s="16"/>
      <c r="J331" s="16">
        <f t="shared" si="72"/>
        <v>225000</v>
      </c>
    </row>
    <row r="332" spans="1:10" x14ac:dyDescent="0.25">
      <c r="A332" s="8"/>
      <c r="B332" s="8"/>
      <c r="C332" s="8"/>
      <c r="D332" s="9"/>
      <c r="E332" s="9"/>
      <c r="F332" s="9"/>
      <c r="G332" s="9"/>
      <c r="H332" s="9"/>
      <c r="I332" s="9"/>
      <c r="J332" s="9"/>
    </row>
    <row r="333" spans="1:10" hidden="1" x14ac:dyDescent="0.25">
      <c r="A333" s="8"/>
      <c r="B333" s="8"/>
      <c r="C333" s="8"/>
      <c r="D333" s="9"/>
      <c r="E333" s="9"/>
      <c r="F333" s="9"/>
      <c r="G333" s="9"/>
      <c r="H333" s="9"/>
      <c r="I333" s="9"/>
      <c r="J333" s="9"/>
    </row>
    <row r="334" spans="1:10" hidden="1" x14ac:dyDescent="0.25">
      <c r="A334" s="5">
        <v>6399</v>
      </c>
      <c r="B334" s="5">
        <v>5362</v>
      </c>
      <c r="C334" s="6" t="s">
        <v>130</v>
      </c>
      <c r="D334" s="7">
        <v>90000</v>
      </c>
      <c r="E334" s="7">
        <v>160000</v>
      </c>
      <c r="F334" s="7">
        <v>89323.98</v>
      </c>
      <c r="G334" s="7">
        <v>0</v>
      </c>
      <c r="H334" s="7">
        <v>150000</v>
      </c>
      <c r="I334" s="7"/>
      <c r="J334" s="7">
        <v>160000</v>
      </c>
    </row>
    <row r="335" spans="1:10" hidden="1" x14ac:dyDescent="0.25">
      <c r="A335" s="5">
        <v>6399</v>
      </c>
      <c r="B335" s="5">
        <v>5365</v>
      </c>
      <c r="C335" s="6" t="s">
        <v>131</v>
      </c>
      <c r="D335" s="7">
        <v>300000</v>
      </c>
      <c r="E335" s="7">
        <v>300000</v>
      </c>
      <c r="F335" s="7">
        <v>808070</v>
      </c>
      <c r="G335" s="7">
        <v>236740</v>
      </c>
      <c r="H335" s="7">
        <v>236740</v>
      </c>
      <c r="I335" s="7"/>
      <c r="J335" s="7">
        <v>300000</v>
      </c>
    </row>
    <row r="336" spans="1:10" x14ac:dyDescent="0.25">
      <c r="A336" s="17">
        <v>6399</v>
      </c>
      <c r="B336" s="17" t="s">
        <v>74</v>
      </c>
      <c r="C336" s="15" t="s">
        <v>132</v>
      </c>
      <c r="D336" s="16">
        <f>D334+D335</f>
        <v>390000</v>
      </c>
      <c r="E336" s="16">
        <f t="shared" ref="E336:J336" si="73">E334+E335</f>
        <v>460000</v>
      </c>
      <c r="F336" s="16">
        <f t="shared" si="73"/>
        <v>897393.98</v>
      </c>
      <c r="G336" s="16">
        <f t="shared" si="73"/>
        <v>236740</v>
      </c>
      <c r="H336" s="16">
        <f t="shared" si="73"/>
        <v>386740</v>
      </c>
      <c r="I336" s="16"/>
      <c r="J336" s="16">
        <f t="shared" si="73"/>
        <v>460000</v>
      </c>
    </row>
    <row r="337" spans="1:10" x14ac:dyDescent="0.25">
      <c r="A337" s="8"/>
      <c r="B337" s="8"/>
      <c r="C337" s="8"/>
      <c r="D337" s="9"/>
      <c r="E337" s="9"/>
      <c r="F337" s="9"/>
      <c r="G337" s="9"/>
      <c r="H337" s="9"/>
      <c r="I337" s="9"/>
      <c r="J337" s="9"/>
    </row>
    <row r="338" spans="1:10" x14ac:dyDescent="0.25">
      <c r="A338" s="8"/>
      <c r="B338" s="38">
        <v>8124</v>
      </c>
      <c r="C338" s="38" t="s">
        <v>268</v>
      </c>
      <c r="D338" s="45">
        <v>2394000</v>
      </c>
      <c r="E338" s="45"/>
      <c r="F338" s="45"/>
      <c r="G338" s="45">
        <v>1994670</v>
      </c>
      <c r="H338" s="45"/>
      <c r="I338" s="45"/>
      <c r="J338" s="45">
        <v>1795203</v>
      </c>
    </row>
    <row r="339" spans="1:10" x14ac:dyDescent="0.25">
      <c r="A339" s="34"/>
      <c r="B339" s="46"/>
      <c r="C339" s="46" t="s">
        <v>262</v>
      </c>
      <c r="D339" s="47">
        <f>D336+D331+D327+D289+D282+D274+D272+D263+D259+D256+D252+D249+D246+D243+D236+D233+D228+D218+D215+D207+D204+D201+D197+D189+D186+D182+D179+D173+D166+D162+D159+D154+D144+D141+D133+D125+D122+D119+D116+D112+D109+D103+D338</f>
        <v>45724400</v>
      </c>
      <c r="E339" s="47">
        <f t="shared" ref="E339:I339" si="74">E336+E331+E327+E289+E282+E274+E272+E263+E259+E256+E252+E249+E246+E243+E236+E233+E228+E218+E215+E207+E204+E201+E197+E189+E186+E182+E179+E173+E166+E162+E159+E154+E144+E141+E133+E125+E122+E119+E116+E112+E109+E103</f>
        <v>45619900</v>
      </c>
      <c r="F339" s="47">
        <f t="shared" si="74"/>
        <v>22405932.02</v>
      </c>
      <c r="G339" s="47">
        <f>G336+G331+G327+G289+G282+G274+G272+G263+G259+G256+G252+G249+G246+G243+G236+G233+G228+G218+G215+G207+G204+G201+G197+G189+G186+G182+G179+G173+G166+G162+G159+G154+G144+G141+G133+G125+G122+G119+G116+G112+G109+G103+G338</f>
        <v>24926209.84</v>
      </c>
      <c r="H339" s="47">
        <f t="shared" si="74"/>
        <v>27133854.340666667</v>
      </c>
      <c r="I339" s="47">
        <f t="shared" si="74"/>
        <v>0</v>
      </c>
      <c r="J339" s="47">
        <f>J336+J331+J327+J289+J282+J274+J272+J263+J259+J256+J252+J249+J246+J243+J236+J233+J228+J218+J215+J207+J204+J201+J197+J189+J186+J182+J179+J173+J166+J162+J159+J154+J144+J141+J133+J125+J122+J119+J116+J112+J109+J103+J338</f>
        <v>42067853</v>
      </c>
    </row>
    <row r="340" spans="1:10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</row>
    <row r="341" spans="1:10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</row>
    <row r="342" spans="1:10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</row>
    <row r="343" spans="1:10" x14ac:dyDescent="0.25">
      <c r="A343" s="1"/>
      <c r="B343" s="1"/>
      <c r="C343" s="1"/>
      <c r="D343" s="1"/>
      <c r="E343" s="30"/>
      <c r="F343" s="1"/>
      <c r="G343" s="1"/>
      <c r="H343" s="1"/>
      <c r="I343" s="1"/>
      <c r="J343" s="1"/>
    </row>
  </sheetData>
  <mergeCells count="4">
    <mergeCell ref="H156:J159"/>
    <mergeCell ref="H165:J165"/>
    <mergeCell ref="H276:J281"/>
    <mergeCell ref="H284:J288"/>
  </mergeCells>
  <pageMargins left="0.7" right="0.7" top="0.78740157499999996" bottom="0.78740157499999996" header="0.3" footer="0.3"/>
  <pageSetup paperSize="9" scale="80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Para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vorlickova</dc:creator>
  <cp:lastModifiedBy>Dana Kodejšová</cp:lastModifiedBy>
  <cp:lastPrinted>2025-01-06T16:44:27Z</cp:lastPrinted>
  <dcterms:created xsi:type="dcterms:W3CDTF">2024-11-04T11:11:22Z</dcterms:created>
  <dcterms:modified xsi:type="dcterms:W3CDTF">2025-02-03T08:34:29Z</dcterms:modified>
</cp:coreProperties>
</file>